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D:\0_Mes Affaires\Mes Voyages\Circuits vélo\La Dordogne\"/>
    </mc:Choice>
  </mc:AlternateContent>
  <xr:revisionPtr revIDLastSave="0" documentId="10_ncr:100000_{736AED27-6C22-4D06-A701-F6CA9FB40AC6}" xr6:coauthVersionLast="31" xr6:coauthVersionMax="31" xr10:uidLastSave="{00000000-0000-0000-0000-000000000000}"/>
  <bookViews>
    <workbookView xWindow="0" yWindow="0" windowWidth="19200" windowHeight="8330" tabRatio="691" activeTab="1" xr2:uid="{00000000-000D-0000-FFFF-FFFF00000000}"/>
  </bookViews>
  <sheets>
    <sheet name="Parcours" sheetId="11" r:id="rId1"/>
    <sheet name="Gites" sheetId="5" r:id="rId2"/>
    <sheet name="Camping" sheetId="4" r:id="rId3"/>
    <sheet name="Festivals&amp;lieux" sheetId="2" r:id="rId4"/>
    <sheet name="KM" sheetId="15" r:id="rId5"/>
    <sheet name="Magasins cycle" sheetId="14" r:id="rId6"/>
    <sheet name="airB&amp;B" sheetId="13" r:id="rId7"/>
    <sheet name="Param" sheetId="1" r:id="rId8"/>
  </sheets>
  <definedNames>
    <definedName name="Hébergement">Param!$B$9:$B$25</definedName>
    <definedName name="_xlnm.Print_Titles" localSheetId="2">Camping!$2:$2</definedName>
    <definedName name="_xlnm.Print_Titles" localSheetId="1">Gites!$2:$2</definedName>
    <definedName name="Nombre_personnes">Param!$C$5</definedName>
    <definedName name="_xlnm.Print_Area" localSheetId="2">Camping!$B$2:$V$37</definedName>
    <definedName name="_xlnm.Print_Area" localSheetId="1">Gites!$B$2:$N$33</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4" i="5" l="1"/>
  <c r="M104" i="5" s="1"/>
  <c r="L105" i="5"/>
  <c r="M105" i="5" s="1"/>
  <c r="L106" i="5"/>
  <c r="M106" i="5" s="1"/>
  <c r="B35" i="11"/>
  <c r="B34" i="11"/>
  <c r="B33" i="11"/>
  <c r="B32" i="11"/>
  <c r="B31" i="11"/>
  <c r="B30" i="11"/>
  <c r="B29" i="11"/>
  <c r="B28" i="11"/>
  <c r="B27" i="11"/>
  <c r="B26" i="11"/>
  <c r="B25" i="11"/>
  <c r="B24" i="11"/>
  <c r="B23" i="11"/>
  <c r="B22" i="11"/>
  <c r="J37" i="11"/>
  <c r="I37" i="11"/>
  <c r="H37" i="11"/>
  <c r="G37" i="11"/>
  <c r="F37" i="11"/>
  <c r="J18" i="11"/>
  <c r="I18" i="11"/>
  <c r="H18" i="11"/>
  <c r="G18" i="11"/>
  <c r="F18" i="11"/>
  <c r="I13" i="2" l="1"/>
  <c r="I36" i="2"/>
  <c r="I35" i="2"/>
  <c r="I11" i="2"/>
  <c r="H36" i="2"/>
  <c r="H35" i="2"/>
  <c r="H13" i="2"/>
  <c r="H11" i="2"/>
  <c r="H36" i="5" l="1"/>
  <c r="B6" i="11" l="1"/>
  <c r="B7" i="11"/>
  <c r="B8" i="11"/>
  <c r="B9" i="11"/>
  <c r="B10" i="11"/>
  <c r="B11" i="11"/>
  <c r="B12" i="11"/>
  <c r="B13" i="11"/>
  <c r="B14" i="11"/>
  <c r="B15" i="11"/>
  <c r="B16" i="11"/>
  <c r="B4" i="11"/>
  <c r="B5" i="11"/>
  <c r="B3" i="11"/>
  <c r="C5" i="1" l="1"/>
  <c r="H23" i="5" l="1"/>
  <c r="L23" i="5" s="1"/>
  <c r="M23" i="5" s="1"/>
  <c r="L97" i="5"/>
  <c r="M97" i="5" s="1"/>
  <c r="L102" i="5"/>
  <c r="M102" i="5" s="1"/>
  <c r="L10" i="5"/>
  <c r="M10" i="5" s="1"/>
  <c r="L13" i="5"/>
  <c r="M13" i="5" s="1"/>
  <c r="L19" i="5"/>
  <c r="M19" i="5" s="1"/>
  <c r="L31" i="5"/>
  <c r="M31" i="5" s="1"/>
  <c r="L37" i="5"/>
  <c r="M37" i="5" s="1"/>
  <c r="L52" i="5"/>
  <c r="M52" i="5" s="1"/>
  <c r="L98" i="5"/>
  <c r="M98" i="5" s="1"/>
  <c r="L8" i="5"/>
  <c r="M8" i="5" s="1"/>
  <c r="L11" i="5"/>
  <c r="M11" i="5" s="1"/>
  <c r="L22" i="5"/>
  <c r="M22" i="5" s="1"/>
  <c r="L32" i="5"/>
  <c r="M32" i="5" s="1"/>
  <c r="L38" i="5"/>
  <c r="M38" i="5" s="1"/>
  <c r="H96" i="5"/>
  <c r="L96" i="5" s="1"/>
  <c r="M96" i="5" s="1"/>
  <c r="L103" i="5"/>
  <c r="M103" i="5" s="1"/>
  <c r="L4" i="5"/>
  <c r="M4" i="5" s="1"/>
  <c r="L9" i="5"/>
  <c r="M9" i="5" s="1"/>
  <c r="L16" i="5"/>
  <c r="M16" i="5" s="1"/>
  <c r="L20" i="5"/>
  <c r="M20" i="5" s="1"/>
  <c r="L24" i="5"/>
  <c r="M24" i="5" s="1"/>
  <c r="L34" i="5"/>
  <c r="M34" i="5" s="1"/>
  <c r="L47" i="5"/>
  <c r="M47" i="5" s="1"/>
  <c r="H18" i="5"/>
  <c r="L18" i="5" s="1"/>
  <c r="M18" i="5" s="1"/>
  <c r="L100" i="5"/>
  <c r="M100" i="5" s="1"/>
  <c r="L6" i="5"/>
  <c r="M6" i="5" s="1"/>
  <c r="L5" i="5"/>
  <c r="M5" i="5" s="1"/>
  <c r="L12" i="5"/>
  <c r="M12" i="5" s="1"/>
  <c r="L17" i="5"/>
  <c r="M17" i="5" s="1"/>
  <c r="L21" i="5"/>
  <c r="M21" i="5" s="1"/>
  <c r="L30" i="5"/>
  <c r="M30" i="5" s="1"/>
  <c r="L35" i="5"/>
  <c r="M35" i="5" s="1"/>
  <c r="L51" i="5"/>
  <c r="M51" i="5" s="1"/>
  <c r="L36" i="5"/>
  <c r="M36" i="5" s="1"/>
  <c r="O17" i="4"/>
  <c r="H60" i="5"/>
  <c r="L60" i="5" s="1"/>
  <c r="M60" i="5" s="1"/>
  <c r="L57" i="5"/>
  <c r="M57" i="5" s="1"/>
  <c r="L58" i="5"/>
  <c r="M58" i="5" s="1"/>
  <c r="L53" i="5"/>
  <c r="M53" i="5" s="1"/>
  <c r="L55" i="5"/>
  <c r="M55" i="5" s="1"/>
  <c r="L59" i="5"/>
  <c r="M59" i="5" s="1"/>
  <c r="L56" i="5"/>
  <c r="M56" i="5" s="1"/>
  <c r="L54" i="5"/>
  <c r="M54" i="5" s="1"/>
  <c r="H7" i="5"/>
  <c r="L7" i="5" s="1"/>
  <c r="M7" i="5" s="1"/>
  <c r="H72" i="5"/>
  <c r="L72" i="5" s="1"/>
  <c r="M72" i="5" s="1"/>
  <c r="H70" i="5"/>
  <c r="H71" i="5"/>
  <c r="H67" i="5"/>
  <c r="L67" i="5" s="1"/>
  <c r="M67" i="5" s="1"/>
  <c r="H82" i="5"/>
  <c r="H83" i="5"/>
  <c r="H78" i="5"/>
  <c r="H77" i="5"/>
  <c r="H101" i="5"/>
  <c r="L101" i="5" s="1"/>
  <c r="M101" i="5" s="1"/>
  <c r="H113" i="5"/>
  <c r="L113" i="5" s="1"/>
  <c r="M113" i="5" s="1"/>
  <c r="H114" i="5"/>
  <c r="L114" i="5" s="1"/>
  <c r="M114" i="5" s="1"/>
  <c r="I15" i="5"/>
  <c r="L15" i="5" s="1"/>
  <c r="M15" i="5" s="1"/>
  <c r="H99" i="5"/>
  <c r="L99" i="5" s="1"/>
  <c r="M99" i="5" s="1"/>
  <c r="H95" i="5"/>
  <c r="L95" i="5" s="1"/>
  <c r="M95" i="5" s="1"/>
  <c r="H45" i="5"/>
  <c r="L45" i="5" s="1"/>
  <c r="M45" i="5" s="1"/>
  <c r="H89" i="5"/>
  <c r="H93" i="5"/>
  <c r="H33" i="5"/>
  <c r="L33" i="5" s="1"/>
  <c r="M33" i="5" s="1"/>
  <c r="H14" i="5"/>
  <c r="L14" i="5" s="1"/>
  <c r="M14" i="5" s="1"/>
  <c r="L46" i="5"/>
  <c r="M46" i="5" s="1"/>
  <c r="L62" i="5"/>
  <c r="M62" i="5" s="1"/>
  <c r="L63" i="5"/>
  <c r="M63" i="5" s="1"/>
  <c r="P17" i="4" l="1"/>
  <c r="Q17" i="4"/>
  <c r="L74" i="5"/>
  <c r="L71" i="5"/>
  <c r="L70" i="5"/>
  <c r="L86" i="5"/>
  <c r="L75" i="5"/>
  <c r="L87" i="5"/>
  <c r="L85" i="5"/>
  <c r="L84" i="5"/>
  <c r="L83" i="5"/>
  <c r="L82" i="5"/>
  <c r="L78" i="5"/>
  <c r="L118" i="5"/>
  <c r="L80" i="5"/>
  <c r="L81" i="5"/>
  <c r="L79" i="5"/>
  <c r="L77" i="5"/>
  <c r="L92" i="5"/>
  <c r="L91" i="5"/>
  <c r="L88" i="5"/>
  <c r="L90" i="5"/>
  <c r="L89" i="5"/>
  <c r="L93" i="5"/>
  <c r="L28" i="5"/>
  <c r="L49" i="5"/>
  <c r="L112" i="5"/>
  <c r="L76" i="5"/>
  <c r="L66" i="5"/>
  <c r="L61" i="5"/>
  <c r="L39" i="5"/>
  <c r="L64" i="5"/>
  <c r="L40" i="5"/>
  <c r="L50" i="5"/>
  <c r="L73" i="5"/>
  <c r="L117" i="5"/>
  <c r="L27" i="5"/>
  <c r="L26" i="5"/>
  <c r="L94" i="5"/>
  <c r="L116" i="5"/>
  <c r="L69" i="5"/>
  <c r="L29" i="5"/>
  <c r="L25" i="5"/>
  <c r="L48" i="5"/>
  <c r="L65" i="5"/>
  <c r="L68" i="5"/>
  <c r="L41" i="5"/>
  <c r="O38" i="4"/>
  <c r="P38" i="4" s="1"/>
  <c r="Q39" i="4"/>
  <c r="O39" i="4"/>
  <c r="P39" i="4" s="1"/>
  <c r="O40" i="4"/>
  <c r="P40" i="4" s="1"/>
  <c r="Q41" i="4"/>
  <c r="O41" i="4"/>
  <c r="P41" i="4" s="1"/>
  <c r="O25" i="4"/>
  <c r="Q25" i="4" s="1"/>
  <c r="O24" i="4"/>
  <c r="P24" i="4" s="1"/>
  <c r="O22" i="4"/>
  <c r="P22" i="4" s="1"/>
  <c r="P25" i="4" l="1"/>
  <c r="Q24" i="4"/>
  <c r="Q22" i="4"/>
  <c r="Q40" i="4"/>
  <c r="Q38" i="4"/>
  <c r="M40" i="5" l="1"/>
  <c r="M50" i="5"/>
  <c r="M73" i="5" l="1"/>
  <c r="M117" i="5"/>
  <c r="M25" i="5" l="1"/>
  <c r="M29" i="5"/>
  <c r="M69" i="5"/>
  <c r="M74" i="5"/>
  <c r="M71" i="5"/>
  <c r="M70" i="5"/>
  <c r="M86" i="5"/>
  <c r="M75" i="5"/>
  <c r="M87" i="5"/>
  <c r="M85" i="5"/>
  <c r="M84" i="5"/>
  <c r="M83" i="5"/>
  <c r="M82" i="5"/>
  <c r="M78" i="5"/>
  <c r="M118" i="5"/>
  <c r="M80" i="5"/>
  <c r="M81" i="5"/>
  <c r="M79" i="5"/>
  <c r="M77" i="5"/>
  <c r="M92" i="5"/>
  <c r="M91" i="5"/>
  <c r="M88" i="5"/>
  <c r="M90" i="5"/>
  <c r="M89" i="5"/>
  <c r="M93" i="5"/>
  <c r="M28" i="5"/>
  <c r="M49" i="5"/>
  <c r="M112" i="5"/>
  <c r="M76" i="5"/>
  <c r="M27" i="5"/>
  <c r="M26" i="5"/>
  <c r="M94" i="5"/>
  <c r="M116" i="5"/>
  <c r="M64" i="5"/>
  <c r="M39" i="5"/>
  <c r="M66" i="5"/>
  <c r="M61" i="5"/>
  <c r="M48" i="5"/>
  <c r="M68" i="5"/>
  <c r="M41" i="5"/>
  <c r="Q70" i="4"/>
  <c r="O70" i="4"/>
  <c r="P70" i="4" s="1"/>
  <c r="Q69" i="4"/>
  <c r="O69" i="4"/>
  <c r="P69" i="4" s="1"/>
  <c r="Q68" i="4"/>
  <c r="O68" i="4"/>
  <c r="P68" i="4" s="1"/>
  <c r="Q67" i="4"/>
  <c r="O67" i="4"/>
  <c r="P67" i="4" s="1"/>
  <c r="Q66" i="4"/>
  <c r="O66" i="4"/>
  <c r="P66" i="4" s="1"/>
  <c r="Q65" i="4"/>
  <c r="O65" i="4"/>
  <c r="P65" i="4" s="1"/>
  <c r="Q64" i="4"/>
  <c r="O64" i="4"/>
  <c r="P64" i="4" s="1"/>
  <c r="Q63" i="4"/>
  <c r="O63" i="4"/>
  <c r="P63" i="4" s="1"/>
  <c r="Q62" i="4"/>
  <c r="O62" i="4"/>
  <c r="P62" i="4" s="1"/>
  <c r="Q61" i="4"/>
  <c r="O61" i="4"/>
  <c r="P61" i="4" s="1"/>
  <c r="Q60" i="4"/>
  <c r="O60" i="4"/>
  <c r="P60" i="4" s="1"/>
  <c r="Q59" i="4"/>
  <c r="O59" i="4"/>
  <c r="P59" i="4" s="1"/>
  <c r="Q58" i="4"/>
  <c r="O58" i="4"/>
  <c r="P58" i="4" s="1"/>
  <c r="Q57" i="4"/>
  <c r="O57" i="4"/>
  <c r="P57" i="4" s="1"/>
  <c r="Q56" i="4"/>
  <c r="O56" i="4"/>
  <c r="P56" i="4" s="1"/>
  <c r="Q55" i="4"/>
  <c r="O55" i="4"/>
  <c r="P55" i="4" s="1"/>
  <c r="Q54" i="4"/>
  <c r="O54" i="4"/>
  <c r="P54" i="4" s="1"/>
  <c r="Q53" i="4"/>
  <c r="O53" i="4"/>
  <c r="P53" i="4" s="1"/>
  <c r="Q52" i="4"/>
  <c r="O52" i="4"/>
  <c r="P52" i="4" s="1"/>
  <c r="Q51" i="4"/>
  <c r="O51" i="4"/>
  <c r="P51" i="4" s="1"/>
  <c r="Q50" i="4"/>
  <c r="O50" i="4"/>
  <c r="P50" i="4" s="1"/>
  <c r="Q49" i="4"/>
  <c r="O49" i="4"/>
  <c r="P49" i="4" s="1"/>
  <c r="Q48" i="4"/>
  <c r="O48" i="4"/>
  <c r="P48" i="4" s="1"/>
  <c r="Q47" i="4"/>
  <c r="O47" i="4"/>
  <c r="P47" i="4" s="1"/>
  <c r="Q46" i="4"/>
  <c r="O46" i="4"/>
  <c r="P46" i="4" s="1"/>
  <c r="Q45" i="4"/>
  <c r="O45" i="4"/>
  <c r="P45" i="4" s="1"/>
  <c r="Q44" i="4"/>
  <c r="O44" i="4"/>
  <c r="P44" i="4" s="1"/>
  <c r="Q43" i="4"/>
  <c r="O43" i="4"/>
  <c r="P43" i="4" s="1"/>
  <c r="Q42" i="4"/>
  <c r="O42" i="4"/>
  <c r="P42" i="4" s="1"/>
  <c r="Q23" i="4"/>
  <c r="O23" i="4"/>
  <c r="P23" i="4" s="1"/>
  <c r="O5" i="4"/>
  <c r="P5" i="4" s="1"/>
  <c r="O4" i="4"/>
  <c r="P4" i="4" s="1"/>
  <c r="O3" i="4"/>
  <c r="P3" i="4" s="1"/>
  <c r="O11" i="4"/>
  <c r="P11" i="4" s="1"/>
  <c r="O10" i="4"/>
  <c r="P10" i="4" s="1"/>
  <c r="O9" i="4"/>
  <c r="P9" i="4" s="1"/>
  <c r="O12" i="4"/>
  <c r="P12" i="4" s="1"/>
  <c r="O14" i="4"/>
  <c r="P14" i="4" s="1"/>
  <c r="O13" i="4"/>
  <c r="P13" i="4" s="1"/>
  <c r="Q16" i="4"/>
  <c r="O16" i="4"/>
  <c r="P16" i="4" s="1"/>
  <c r="O15" i="4"/>
  <c r="P15" i="4" s="1"/>
  <c r="O18" i="4"/>
  <c r="P18" i="4" s="1"/>
  <c r="Q20" i="4"/>
  <c r="O20" i="4"/>
  <c r="P20" i="4" s="1"/>
  <c r="Q19" i="4"/>
  <c r="O19" i="4"/>
  <c r="P19" i="4" s="1"/>
  <c r="O21" i="4"/>
  <c r="P21" i="4" s="1"/>
  <c r="O26" i="4"/>
  <c r="P26" i="4" s="1"/>
  <c r="O32" i="4"/>
  <c r="P32" i="4" s="1"/>
  <c r="O34" i="4"/>
  <c r="P34" i="4" s="1"/>
  <c r="O8" i="4"/>
  <c r="O35" i="4"/>
  <c r="P35" i="4" s="1"/>
  <c r="O37" i="4"/>
  <c r="Q37" i="4" s="1"/>
  <c r="O36" i="4"/>
  <c r="P36" i="4" s="1"/>
  <c r="O6" i="4"/>
  <c r="P6" i="4" s="1"/>
  <c r="O7" i="4"/>
  <c r="P7" i="4" s="1"/>
  <c r="O33" i="4"/>
  <c r="Q33" i="4" s="1"/>
  <c r="O27" i="4"/>
  <c r="Q27" i="4" s="1"/>
  <c r="O29" i="4"/>
  <c r="Q29" i="4" s="1"/>
  <c r="O28" i="4"/>
  <c r="Q28" i="4" s="1"/>
  <c r="O30" i="4"/>
  <c r="Q30" i="4" s="1"/>
  <c r="O31" i="4"/>
  <c r="P31" i="4" s="1"/>
  <c r="Q13" i="4" l="1"/>
  <c r="Q14" i="4"/>
  <c r="Q11" i="4"/>
  <c r="P8" i="4"/>
  <c r="Q8" i="4"/>
  <c r="Q10" i="4"/>
  <c r="Q3" i="4"/>
  <c r="Q5" i="4"/>
  <c r="Q4" i="4"/>
  <c r="Q12" i="4"/>
  <c r="Q9" i="4"/>
  <c r="Q15" i="4"/>
  <c r="Q18" i="4"/>
  <c r="Q21" i="4"/>
  <c r="Q26" i="4"/>
  <c r="Q35" i="4"/>
  <c r="Q34" i="4"/>
  <c r="Q32" i="4"/>
  <c r="P28" i="4"/>
  <c r="Q31" i="4"/>
  <c r="M65" i="5"/>
  <c r="Q36" i="4"/>
  <c r="Q6" i="4"/>
  <c r="P29" i="4"/>
  <c r="P30" i="4"/>
  <c r="Q7" i="4"/>
  <c r="P37" i="4"/>
  <c r="P27" i="4"/>
  <c r="P33" i="4"/>
</calcChain>
</file>

<file path=xl/sharedStrings.xml><?xml version="1.0" encoding="utf-8"?>
<sst xmlns="http://schemas.openxmlformats.org/spreadsheetml/2006/main" count="1186" uniqueCount="733">
  <si>
    <t>Ville</t>
  </si>
  <si>
    <t>Adresse</t>
  </si>
  <si>
    <t>Téléphone</t>
  </si>
  <si>
    <t>URL</t>
  </si>
  <si>
    <t>Etoiles</t>
  </si>
  <si>
    <t>Emplacement</t>
  </si>
  <si>
    <t>Nb pers, dans  forfait</t>
  </si>
  <si>
    <t>Pers supp</t>
  </si>
  <si>
    <t>Elec</t>
  </si>
  <si>
    <t>Taxe séjour</t>
  </si>
  <si>
    <t>Voiture</t>
  </si>
  <si>
    <t>Frais dossier</t>
  </si>
  <si>
    <t>Coût / Nuité</t>
  </si>
  <si>
    <t>Coût / 
pers</t>
  </si>
  <si>
    <t>Coût / 
étoile</t>
  </si>
  <si>
    <t>Nb 
empl,</t>
  </si>
  <si>
    <t>Piscine</t>
  </si>
  <si>
    <t>Cabanne 
toilée</t>
  </si>
  <si>
    <t>Locatifs</t>
  </si>
  <si>
    <t>Commentaire</t>
  </si>
  <si>
    <t>Auduteau</t>
  </si>
  <si>
    <t>Barbut</t>
  </si>
  <si>
    <t>Maryline</t>
  </si>
  <si>
    <t>Nombre personnes</t>
  </si>
  <si>
    <t>Type</t>
  </si>
  <si>
    <t>Km</t>
  </si>
  <si>
    <t>date</t>
  </si>
  <si>
    <t>Nom
Adresse</t>
  </si>
  <si>
    <t>Peti dej</t>
  </si>
  <si>
    <t>Px / pers</t>
  </si>
  <si>
    <t>NB places</t>
  </si>
  <si>
    <t>Repas</t>
  </si>
  <si>
    <t>Px / Nuité hors repas</t>
  </si>
  <si>
    <t>Gite</t>
  </si>
  <si>
    <t>Centre formation</t>
  </si>
  <si>
    <t>Gite étape</t>
  </si>
  <si>
    <t>Centre acceuil</t>
  </si>
  <si>
    <t>Haras</t>
  </si>
  <si>
    <t>A voir</t>
  </si>
  <si>
    <t>Chambre hote</t>
  </si>
  <si>
    <t>Hôtel</t>
  </si>
  <si>
    <t>Festivals et autres</t>
  </si>
  <si>
    <t>Auberge jeunesse</t>
  </si>
  <si>
    <t>J</t>
  </si>
  <si>
    <t>Hébergement</t>
  </si>
  <si>
    <t>la Roque Gageac</t>
  </si>
  <si>
    <t>Bergerac</t>
  </si>
  <si>
    <t>Saint Léon sur vezere</t>
  </si>
  <si>
    <t>Gite groupe</t>
  </si>
  <si>
    <t>Gite communal</t>
  </si>
  <si>
    <t>05 53 51 80 96</t>
  </si>
  <si>
    <t>CASTILLON-LA-BATAILLE</t>
  </si>
  <si>
    <t>05 57 40 42 83</t>
  </si>
  <si>
    <t>BELVES DE CASTILLON</t>
  </si>
  <si>
    <t>05 57 47 96 00</t>
  </si>
  <si>
    <r>
      <rPr>
        <b/>
        <sz val="11"/>
        <color theme="1"/>
        <rFont val="Calibri"/>
        <family val="2"/>
        <scheme val="minor"/>
      </rPr>
      <t>Gite Communal</t>
    </r>
    <r>
      <rPr>
        <sz val="11"/>
        <color theme="1"/>
        <rFont val="Calibri"/>
        <family val="2"/>
        <scheme val="minor"/>
      </rPr>
      <t xml:space="preserve">
Mairie
4 Le bourg
33 350 BELVES DE CASTILLON</t>
    </r>
  </si>
  <si>
    <r>
      <rPr>
        <b/>
        <sz val="11"/>
        <color theme="1"/>
        <rFont val="Calibri"/>
        <family val="2"/>
        <scheme val="minor"/>
      </rPr>
      <t>GÎTES LES BATAILLEURS</t>
    </r>
    <r>
      <rPr>
        <sz val="11"/>
        <color theme="1"/>
        <rFont val="Calibri"/>
        <family val="2"/>
        <scheme val="minor"/>
      </rPr>
      <t xml:space="preserve">
La Pelouse, promenade Dubourdieu
33350 CASTILLON-LA-BATAILLE</t>
    </r>
  </si>
  <si>
    <t>Château Claud Bellevue
Harry et Ana BOCKMEULEN
31 Le Bourg
33 350 BELVES DE CASTILLON</t>
  </si>
  <si>
    <t>05 57 47 49 48 23</t>
  </si>
  <si>
    <t>La Pignarderie
M. Olivier GALATRY
7 bis Peyrot Sud
33 350 Belvès de Castillon</t>
  </si>
  <si>
    <t xml:space="preserve"> 05 57 47 98 44</t>
  </si>
  <si>
    <t>Domaine de Puycarpin
Mme Maryline LATOURNERIE
8 Puycarpin
33 350 BELVES DE CASTILLON</t>
  </si>
  <si>
    <t>05 57 40 00 85 ou 06 63 43 54 85</t>
  </si>
  <si>
    <t>Abzac</t>
  </si>
  <si>
    <t>AirB&amp;B</t>
  </si>
  <si>
    <t>Appart-Hôtel</t>
  </si>
  <si>
    <t>95€ le T3</t>
  </si>
  <si>
    <t>La Roque Gageac</t>
  </si>
  <si>
    <t>Souillac</t>
  </si>
  <si>
    <t>05 53 28 33 39</t>
  </si>
  <si>
    <t>La Ferme Fleurie
Fanny et Sébastien ROY
le colombier 
24250 LA ROQUE GAGEAC</t>
  </si>
  <si>
    <t>Petit déjeuner inclus ?
3 chambres de 4 lits individuelsplus une en rez de chaussée
draps et serviettes de toilette sont fournis
3P : 71; 2P : 61 ; 1P :51€</t>
  </si>
  <si>
    <t xml:space="preserve"> 1 NUIT  :76.22 €
 plus 150€ de caution remboursé 15j plus tard</t>
  </si>
  <si>
    <t>Eyrignac</t>
  </si>
  <si>
    <t xml:space="preserve"> jardins Eyrignac  </t>
  </si>
  <si>
    <t xml:space="preserve"> Castillon la bataille</t>
  </si>
  <si>
    <t>Journée médiévale et Spectacle le soir à BELVES DE CASTILLON</t>
  </si>
  <si>
    <t xml:space="preserve"> Pique-nique blanc tous les lundi soir au  jardins Eyrignac
</t>
  </si>
  <si>
    <t>Beaux villages de France</t>
  </si>
  <si>
    <t>Domme</t>
  </si>
  <si>
    <t>Beynac et cazenac</t>
  </si>
  <si>
    <t>Castelnaud-la-Chapelle</t>
  </si>
  <si>
    <t>jardins de Marqueyssac</t>
  </si>
  <si>
    <t>Saint Emilion</t>
  </si>
  <si>
    <t>Limeuil</t>
  </si>
  <si>
    <t>belves</t>
  </si>
  <si>
    <t>Sarlat</t>
  </si>
  <si>
    <t>Thonac</t>
  </si>
  <si>
    <t>Lascaux II</t>
  </si>
  <si>
    <t>Montignac</t>
  </si>
  <si>
    <t>Sites remarquables</t>
  </si>
  <si>
    <t>SAINT-AMAND-DE-COLY</t>
  </si>
  <si>
    <t>Château des Milandes</t>
  </si>
  <si>
    <t>http://www.milandes.com/</t>
  </si>
  <si>
    <t>Château de Castelnaud-la-Chapelle</t>
  </si>
  <si>
    <t>http://castelnaud.com/</t>
  </si>
  <si>
    <t>Vesac</t>
  </si>
  <si>
    <t>Gabarres de Beynac</t>
  </si>
  <si>
    <t>Beynac</t>
  </si>
  <si>
    <t>http://www.gabarre-beynac.com/</t>
  </si>
  <si>
    <t>Promenade en Gabarre</t>
  </si>
  <si>
    <t>http://www.marqueyssac.com/</t>
  </si>
  <si>
    <t>Marqueyssac aux Chandelles</t>
  </si>
  <si>
    <t>http://marqueyssac.com/manifestations/</t>
  </si>
  <si>
    <t>Château de Beynac</t>
  </si>
  <si>
    <t>http://chateau-beynac.com/</t>
  </si>
  <si>
    <t>Gouffre de Proumeyssac</t>
  </si>
  <si>
    <t>Audrix</t>
  </si>
  <si>
    <t>http://www.gouffre-proumeyssac.com/</t>
  </si>
  <si>
    <t>Grottes de Maxange</t>
  </si>
  <si>
    <t>Le Buisson-de-Cadouin</t>
  </si>
  <si>
    <t>http://lesgrottesdemaxange.com/</t>
  </si>
  <si>
    <t>Jardins panoramiques de Limeuil</t>
  </si>
  <si>
    <t>http://jardins-panoramiques-limeuil.com/</t>
  </si>
  <si>
    <t>Cloître de Cadouin</t>
  </si>
  <si>
    <t>https://les-grands-sites-du-perigord.com/les-grands-sites/cloitre-de-cadouin</t>
  </si>
  <si>
    <t>Château de Lanquais</t>
  </si>
  <si>
    <t>Lanquais</t>
  </si>
  <si>
    <t>http://chateaudelanquais.fr/</t>
  </si>
  <si>
    <t>Château de Tiregand</t>
  </si>
  <si>
    <t>Creysse</t>
  </si>
  <si>
    <t>https://www.chateau-de-tiregand.com/</t>
  </si>
  <si>
    <t>Château de Neuvic</t>
  </si>
  <si>
    <t>Neuvic</t>
  </si>
  <si>
    <t>http://fondation-isle.e-monsite.com/</t>
  </si>
  <si>
    <t>Le château de la Petite Filolie</t>
  </si>
  <si>
    <t>Condat-sur-Vézère</t>
  </si>
  <si>
    <t>https://www.lascaux.fr/fr</t>
  </si>
  <si>
    <t>Le Regourdou</t>
  </si>
  <si>
    <t>http://regourdou.fr/</t>
  </si>
  <si>
    <t>Le Parc du Thot</t>
  </si>
  <si>
    <t>https://www.lascaux.fr/fr/preparez-votre-visite/visitez-lascaux/parc-du-thot</t>
  </si>
  <si>
    <t>site de castel-merle</t>
  </si>
  <si>
    <t>Sergeac</t>
  </si>
  <si>
    <t>https://www.castel-merle.com/</t>
  </si>
  <si>
    <t>Roque Saint-Christophe</t>
  </si>
  <si>
    <t>Peyzac-le-Moustier</t>
  </si>
  <si>
    <t>https://www.roque-st-christophe.com/</t>
  </si>
  <si>
    <t>Abri de la Madeleine</t>
  </si>
  <si>
    <t>Tursac</t>
  </si>
  <si>
    <t>http://www.la-madeleine-perigord.com/</t>
  </si>
  <si>
    <t>Maison Forte de Reignac</t>
  </si>
  <si>
    <t>http://www.maison-forte-reignac.com/</t>
  </si>
  <si>
    <t>Les grottes du Roc de Cazelle</t>
  </si>
  <si>
    <t>Eysies-de-taillac</t>
  </si>
  <si>
    <t>http://www.rocdecazelle.com/</t>
  </si>
  <si>
    <t>Grotte Préhistorique du Sorcier</t>
  </si>
  <si>
    <t>Le Bugue</t>
  </si>
  <si>
    <t>http://www.grottedusorcier.com/</t>
  </si>
  <si>
    <t>Château de Campagne</t>
  </si>
  <si>
    <t>Campagne</t>
  </si>
  <si>
    <t>https://www.campagne-en-perigord.fr/</t>
  </si>
  <si>
    <t>Château de Fénelon</t>
  </si>
  <si>
    <t>Sainte-Mondane</t>
  </si>
  <si>
    <t>http://www.chateau-fenelon.fr/</t>
  </si>
  <si>
    <t>Grottes de Lacave</t>
  </si>
  <si>
    <t>Lacave</t>
  </si>
  <si>
    <t>https://www.vert-marine.com/grottes-de-lacave-46/index.php</t>
  </si>
  <si>
    <t>Salignac-Eyvigues</t>
  </si>
  <si>
    <t>https://www.eyrignac.com/fr/</t>
  </si>
  <si>
    <t xml:space="preserve">Château BEAUSEJOUR
Beauséjour
24110 SAINT-LEON-SUR-L'ISLE </t>
  </si>
  <si>
    <t xml:space="preserve">SAINT-LEON-SUR-L'ISLE </t>
  </si>
  <si>
    <t>Tél : 05 53 08 52 01
Portable : 06 20 47 28 94 ou 06 25 17 73 63</t>
  </si>
  <si>
    <t xml:space="preserve">Gîte d'étape municipal Tournepique
tournepique
24250 CASTELNAUD-LA-CHAPELLE </t>
  </si>
  <si>
    <t xml:space="preserve">CASTELNAUD-LA-CHAPELLE </t>
  </si>
  <si>
    <t>05 53 29 51 21
 mairie.castelnaud@wanadoo.fr</t>
  </si>
  <si>
    <t xml:space="preserve">La Ferme de Maraval
Maraval
24250 CENAC-ET-SAINT-JULIEN </t>
  </si>
  <si>
    <t>0 5 53 30 26 95</t>
  </si>
  <si>
    <t>Cénac et Saint-Julien</t>
  </si>
  <si>
    <t xml:space="preserve">Gîte Maisonneuve
24250 CASTELNAUD-LA-CHAPELLE </t>
  </si>
  <si>
    <t>0 5 53 29 51 29</t>
  </si>
  <si>
    <t xml:space="preserve">Mairie de MUSSIDAN
Le Bourg
24400 MUSSIDAN </t>
  </si>
  <si>
    <t>05 53 81 04 73</t>
  </si>
  <si>
    <t>Mussidan</t>
  </si>
  <si>
    <t>05 53 07 86 26 / +33 6 83 47 53 98</t>
  </si>
  <si>
    <t xml:space="preserve">Château de Puyferrat
Puyferrat
24110 SAINT-ASTIER </t>
  </si>
  <si>
    <t xml:space="preserve">SAINT-ASTIER </t>
  </si>
  <si>
    <t xml:space="preserve">Relais des Pèlerins
3, rue de châtenades
24400 MUSSIDAN </t>
  </si>
  <si>
    <t>05 53 81 04 07</t>
  </si>
  <si>
    <t>Vézac</t>
  </si>
  <si>
    <t xml:space="preserve">Gîtes d'étape La Cabane
La Cabane
24220 VEZAC </t>
  </si>
  <si>
    <t>05 53 29 52 28 / +33 6 75 79 39 44</t>
  </si>
  <si>
    <t>Gîte Beynac 6 pers 55m²
2 nuits : 120€</t>
  </si>
  <si>
    <t>CASTELS ET BÉZENAC</t>
  </si>
  <si>
    <t xml:space="preserve">Domaine La Fagette
La Fagette
24220 CASTELS ET BÉZENAC </t>
  </si>
  <si>
    <t>05 53 30 32 39 / +33 6 86 97 48 84</t>
  </si>
  <si>
    <t xml:space="preserve">La Taulado Gite d'étape et Gite de Groupe
La Genèbre
24620 LES EYZIES-DE-TAYAC-SIREUIL </t>
  </si>
  <si>
    <t xml:space="preserve">LES EYZIES-DE-TAYAC-SIREUIL </t>
  </si>
  <si>
    <t>0 5 53 29 67 63 / +33 6 30 07 14 57</t>
  </si>
  <si>
    <t xml:space="preserve">Château de Neuvic
24190 NEUVIC </t>
  </si>
  <si>
    <t>06 36 83 85 52 / +33 5 53 80 86 72</t>
  </si>
  <si>
    <t xml:space="preserve">Maison Familiale Rurale du Bergeracois
Route de Picou - 2 rue Abbé Bernard
24130 LA FORCE </t>
  </si>
  <si>
    <t>La force</t>
  </si>
  <si>
    <t>05 53 63 56 66</t>
  </si>
  <si>
    <t xml:space="preserve">Centre de vacances de Fontenille
Hameau de Fontenille
24480 LE BUISSON-DE-CADOUIN </t>
  </si>
  <si>
    <t>LE BUISSON-DE-CADOUIN</t>
  </si>
  <si>
    <t>06 07 14 35 50</t>
  </si>
  <si>
    <t>Avec Pteits dej
Draps mis à disposition ;Ϯ draps + ϭ taie de traversinͿ : 8 €
Isabelle BEAUSSE</t>
  </si>
  <si>
    <t xml:space="preserve">Chateau du Roc
54 route de Leymonie
24100 CREYSSE </t>
  </si>
  <si>
    <t xml:space="preserve">CREYSSE </t>
  </si>
  <si>
    <t>0 5 53 58 71 05 / +33 6 37 42 44 35</t>
  </si>
  <si>
    <t xml:space="preserve">Les Gîtes Poney Club Saint Sauveur - Hébergement Accueil de Groupe
11 route de Grateloup
24520 SAINT-SAUVEUR </t>
  </si>
  <si>
    <t>SAINT-SAUVEUR</t>
  </si>
  <si>
    <t>05 53 74 82 31 / +33 6 63 16 90 55</t>
  </si>
  <si>
    <t>Garniture des lits : 8 € frais de nettoyage complet (draps, couvertures, couettes…) la première nuit</t>
  </si>
  <si>
    <t xml:space="preserve">Village de vacances de Montrem
24110 MONTREM </t>
  </si>
  <si>
    <t>05 53 54 60 53</t>
  </si>
  <si>
    <t xml:space="preserve">1/2 pension
 23 chambres 2 personnes, 15 chambres 3 personnes, 12 chambres 4 personnes. </t>
  </si>
  <si>
    <t xml:space="preserve">Le Moulin de la Guillou
La Guillou
24150 LALINDE </t>
  </si>
  <si>
    <t>Lalinde</t>
  </si>
  <si>
    <t>0 5 53 73 44 60</t>
  </si>
  <si>
    <t>camping</t>
  </si>
  <si>
    <t xml:space="preserve">Gîte Aroeven
Lieu dit Merle
24170 CLADECH </t>
  </si>
  <si>
    <t>CLADECH</t>
  </si>
  <si>
    <t>05 53 29 02 46</t>
  </si>
  <si>
    <t>Nuit et Petit-dej</t>
  </si>
  <si>
    <t xml:space="preserve">Cap Sireuil Village- Association
2 Place Caminade
Sireuil
24620 LES EYZIES-DE-TAYAC-SIREUIL </t>
  </si>
  <si>
    <t>05 53 29 47 97</t>
  </si>
  <si>
    <t xml:space="preserve">Centre International de Séjour Montignac Lascaux
Le Bleufond
24290 MONTIGNAC </t>
  </si>
  <si>
    <t>MONTIGNAC</t>
  </si>
  <si>
    <t xml:space="preserve">Auberge de jeunesse de Cadouin
Place de l'abbaye
24480 LE BUISSON-DE-CADOUIN </t>
  </si>
  <si>
    <t xml:space="preserve">LE BUISSON-DE-CADOUIN </t>
  </si>
  <si>
    <t>05 53 73 28 78</t>
  </si>
  <si>
    <t>Cartes bancaires
non acceptées</t>
  </si>
  <si>
    <t xml:space="preserve">Gîte d'étape le Relais Vert
24170 SAINT-PARDOUX-ET-VIELVIC </t>
  </si>
  <si>
    <t>Belvès</t>
  </si>
  <si>
    <t>05 53 29 10 20</t>
  </si>
  <si>
    <t>grand dortoir de 12 pers. Grande salle à manger, cuisine équipée, sanitaires</t>
  </si>
  <si>
    <t xml:space="preserve">Domaine de Pechboutier
Pechboutier
24220 SAINT-CYPRIEN </t>
  </si>
  <si>
    <t xml:space="preserve">SAINT-CYPRIEN </t>
  </si>
  <si>
    <t>05 40 97 29 21</t>
  </si>
  <si>
    <t xml:space="preserve">Mme BATAILLON Karine - SARL Le Gîte de Favard
Favard
24620 TAMNIES </t>
  </si>
  <si>
    <t>TAMNIES</t>
  </si>
  <si>
    <t>05 53 29 68 62 / +33 6 73 88 70 61</t>
  </si>
  <si>
    <t xml:space="preserve">Le Relais de l'Aurival - M. BOURGES Cédric
24220 COUX-ET-BIGAROQUE </t>
  </si>
  <si>
    <t xml:space="preserve">COUX-ET-BIGAROQUE </t>
  </si>
  <si>
    <t>05 53 31 22 50 / +33 6 13 13 00 61</t>
  </si>
  <si>
    <t xml:space="preserve">Gîte d'étape de Simon
Simon
24250 CENAC-ET-SAINT-JULIEN </t>
  </si>
  <si>
    <t xml:space="preserve">CENAC-ET-SAINT-JULIEN </t>
  </si>
  <si>
    <t>Non fournis (apportez vos draps ou sacs de couchage)
Ravitaillement   à Cénac (5km)</t>
  </si>
  <si>
    <t xml:space="preserve">Centre Victor Hugo
18, place Victor Hugo
24400 MUSSIDAN </t>
  </si>
  <si>
    <t>MUSSIDAN</t>
  </si>
  <si>
    <t>0 5 53 81 04 07</t>
  </si>
  <si>
    <t>Castillon la bataille</t>
  </si>
  <si>
    <t>Guitres</t>
  </si>
  <si>
    <t>Montpont menestret</t>
  </si>
  <si>
    <t>Saint-Astier</t>
  </si>
  <si>
    <t>Périgueux</t>
  </si>
  <si>
    <t>Fossemagne</t>
  </si>
  <si>
    <t>Airb&amp;b T3 appart hotel 95€</t>
  </si>
  <si>
    <t>AirB&amp;b à Montcaret 120€</t>
  </si>
  <si>
    <t>AirB&amp;B 96€</t>
  </si>
  <si>
    <t>AirB&amp;B 88€</t>
  </si>
  <si>
    <t>AirB&amp;B 121</t>
  </si>
  <si>
    <t>AirB&amp;B 58€</t>
  </si>
  <si>
    <t>Cabane à Bars 69€</t>
  </si>
  <si>
    <t>https://www.airbnb.fr/rooms/922065?s=-_iej2GH</t>
  </si>
  <si>
    <t>https://www.airbnb.fr/rooms/2722123?s=Dbq-Vsos&amp;check_in=2018-08-03&amp;guests=5&amp;adults=5&amp;check_out=2018-08-04</t>
  </si>
  <si>
    <t>https://www.airbnb.fr/rooms/20356899?location=Guitres&amp;adults=5&amp;check_in=2018-08-04&amp;check_out=2018-08-05</t>
  </si>
  <si>
    <t>https://www.airbnb.fr/rooms/14198621?location=Guitres&amp;adults=5&amp;check_in=2018-08-05&amp;check_out=2018-08-06</t>
  </si>
  <si>
    <t>https://www.airbnb.fr/rooms/10718406?location=Saint%20Astier&amp;adults=5&amp;check_in=2018-08-06&amp;check_out=2018-08-07</t>
  </si>
  <si>
    <t>https://www.airbnb.fr/rooms/9933362?location=P%C3%A9rigueux&amp;adults=5&amp;check_in=2018-08-06&amp;check_out=2018-08-07</t>
  </si>
  <si>
    <t>https://www.airbnb.fr/rooms/14499750?location=Fossemagne&amp;adults=5&amp;check_in=2018-08-08&amp;check_out=2018-08-09</t>
  </si>
  <si>
    <t>GÎTES LES BATAILLEURS
La Pelouse, promenade Dubourdieu
33 350 CASTILLON-LA-BATAILLE</t>
  </si>
  <si>
    <t>10 maisons avec terrasse. Environ 6 personnes/gîte.</t>
  </si>
  <si>
    <t>Saint Christophe des barbes</t>
  </si>
  <si>
    <t>4 gites 3 épis</t>
  </si>
  <si>
    <t>ville étape</t>
  </si>
  <si>
    <t>km</t>
  </si>
  <si>
    <t>type</t>
  </si>
  <si>
    <t>Camping</t>
  </si>
  <si>
    <t>Camping les Ondines Rue Ondines, 46200 Souillac</t>
  </si>
  <si>
    <t>https://www.camping-lesondines.com/</t>
  </si>
  <si>
    <t>Gite etape</t>
  </si>
  <si>
    <r>
      <t xml:space="preserve">La ferme fleurie (incl drap+serviette): </t>
    </r>
    <r>
      <rPr>
        <sz val="11"/>
        <color rgb="FFFF0000"/>
        <rFont val="Calibri"/>
        <family val="2"/>
        <scheme val="minor"/>
      </rPr>
      <t>125€&amp;pdj</t>
    </r>
  </si>
  <si>
    <t>http://www.fermefleurieperigord.com/</t>
  </si>
  <si>
    <t>Cadouin</t>
  </si>
  <si>
    <t>AdJ</t>
  </si>
  <si>
    <r>
      <t>Airb&amp;b T3 appart hote</t>
    </r>
    <r>
      <rPr>
        <sz val="11"/>
        <color rgb="FFFF0000"/>
        <rFont val="Calibri"/>
        <family val="2"/>
        <scheme val="minor"/>
      </rPr>
      <t>l 95€</t>
    </r>
  </si>
  <si>
    <t xml:space="preserve">9km de Castillon </t>
  </si>
  <si>
    <t>Condat sur vézére</t>
  </si>
  <si>
    <t>??</t>
  </si>
  <si>
    <t>Lascaux2?</t>
  </si>
  <si>
    <t>Saint léon sur vezere</t>
  </si>
  <si>
    <t>http://www.batailledecastillon.com/</t>
  </si>
  <si>
    <t>Trémolat</t>
  </si>
  <si>
    <t>VILLAGE DE GITES LESCO DEL PONT
 Lesco del Pont, 24510 Trémolat</t>
  </si>
  <si>
    <t>0618829205</t>
  </si>
  <si>
    <t>Gite de sports</t>
  </si>
  <si>
    <t>Chambre hôte</t>
  </si>
  <si>
    <t xml:space="preserve">Nuit et petit-déjeuner
Repas à partir de 12.50€ 
Nombre de chambres : 30
- Nombre de lits : 134 </t>
  </si>
  <si>
    <t>97€</t>
  </si>
  <si>
    <t>Village vacances</t>
  </si>
  <si>
    <t>3€ par tentes supplémentaires</t>
  </si>
  <si>
    <t>Monpazier</t>
  </si>
  <si>
    <t>Nuit et petit déjeuner</t>
  </si>
  <si>
    <t>***</t>
  </si>
  <si>
    <t>0565385237 ou 0628041857</t>
  </si>
  <si>
    <t>Possibilité de garage mort</t>
  </si>
  <si>
    <t>Camping les Ondines
Rue des Ondines
46200 Souillac</t>
  </si>
  <si>
    <t>05 65 37 86 44</t>
  </si>
  <si>
    <t>Camping la Borgne
La Borgne
24370 Cazoulès</t>
  </si>
  <si>
    <t>Cazoulès</t>
  </si>
  <si>
    <t>**</t>
  </si>
  <si>
    <t>Garage mort à3,9€/j</t>
  </si>
  <si>
    <t>Oui</t>
  </si>
  <si>
    <t xml:space="preserve">Camping de LA SOLE
46130 PUYBRUN (Lot) </t>
  </si>
  <si>
    <t>St Léon sur Vézère</t>
  </si>
  <si>
    <t xml:space="preserve">Le Clos des songes
 Place de l'Eglise
24290 St-Léon-Sur-Vézère  </t>
  </si>
  <si>
    <t xml:space="preserve"> 05 53 42 25 72</t>
  </si>
  <si>
    <t>07 87 14 81 08</t>
  </si>
  <si>
    <t>Vous disposez à l’étage d’un grand espace
mansardé, organisé en 3 chambres.
Ces chambres composées de 2 lits (90 x 200) sont indépendantes  et fermées chacune par des portes tibétaines en tissus
Les accès aux chambres, aux toilettes sèches
et à la salle de bain commune se font par un escalier situé à l’extérieur de la maison (voir photos).
Une salle équipée d’une cuisinière
et d’un réfrigérateur est à votre disposition
pour vous retrouver, stocker vos aliments,
préparer et partager vos repas
lors de votre venue à Buddha Camp</t>
  </si>
  <si>
    <t>Claudine
05 53 51 35 71 / 06 12 58 19 00</t>
  </si>
  <si>
    <t xml:space="preserve"> 1 chambre avec 1 lit, 2 chambres avec 2 lits, 2 chambres avec 3 lits.
5 chambres pour 11 personnes </t>
  </si>
  <si>
    <t>5 chambres, toutes équipées d'une salle de bain avec douche à l'Italienne permettent d'accueillir jusqu'à 15 personnes. Week-end (2 nuits)   466€
Cuisine à disposition
Le mode "Chambre d'hôtes" peut s'appliquer à certaine période de l'année, se renseigner auparavant.
Ce mode ne donne pas accès à la cuisine commune.</t>
  </si>
  <si>
    <t>Le Bel orme
Lieu-dit "Le Bonhomme"
24290 Saint-Léon-sur-Vézère</t>
  </si>
  <si>
    <t>4 chambres spacieuses avec salle de bain et toilettes incluses
99 à 111€ pour 2 personnes petit déj. Inclus</t>
  </si>
  <si>
    <t xml:space="preserve">Esprit Nature
 Route de Chaban
Laugeral
24290 Saint Léon sur Vézère </t>
  </si>
  <si>
    <t>Lou Camillou
Le bourg
24290 Saint Léon sur Vézère</t>
  </si>
  <si>
    <t>peut accueillir de 6 à 8 personnes</t>
  </si>
  <si>
    <t>Aurore au 06 58 53 92 57</t>
  </si>
  <si>
    <t>AirB&amp;b à 38€ la nuit
GITE AUTREMENT</t>
  </si>
  <si>
    <t>Saint Amand de Coly</t>
  </si>
  <si>
    <t>Les cabanes de Jeanne
La combe noire
24290 St Amand de Coly</t>
  </si>
  <si>
    <t>05 53 51 60 64
06 88 79 11 77</t>
  </si>
  <si>
    <t>La cabane perchée : 112€ pour 2 pers et 27€ la personne supplémentaire
La cabane ronde : 2 à 90€ plus 1 personne supplémentaire : 27€</t>
  </si>
  <si>
    <t>https://www.saint-amand-de-coly.org/hebergement.php</t>
  </si>
  <si>
    <t>Les Chalets de Laupié
lieu dit " La Latière"
24200 PROISSANS
Pierre et Laurence MAURANGES</t>
  </si>
  <si>
    <t>06.03.61.91.22</t>
  </si>
  <si>
    <t xml:space="preserve">la nuité pour 2 personnes 50 euros
10 euros par personne supplémentaire a partir de 3 ans
chalets meublés pour 4 couchages :
- Coin salon avec TV
- Kitchenette avec Micro ondes, frigo, cafetière
- 2 chambres : une avec 2 lits 1 place et une avec un lit 2 places
- Salle d'eau avec douche, lavabo, wc
- Terrasse
-Barbecue
</t>
  </si>
  <si>
    <t>Tamniès</t>
  </si>
  <si>
    <t>le pont de mazerat, 
24620 Tamniès</t>
  </si>
  <si>
    <t>05 53 29 14 95</t>
  </si>
  <si>
    <t>****</t>
  </si>
  <si>
    <t>location de tente et chalets</t>
  </si>
  <si>
    <t>Vitrac</t>
  </si>
  <si>
    <t>Gaillardou</t>
  </si>
  <si>
    <t>La roque gajac</t>
  </si>
  <si>
    <t>Castelnaud La Chapelle</t>
  </si>
  <si>
    <t>St Cyprien</t>
  </si>
  <si>
    <t>Pécany</t>
  </si>
  <si>
    <t>Le Buisson de Cadouin</t>
  </si>
  <si>
    <t xml:space="preserve"> Badefols sur Dordogne</t>
  </si>
  <si>
    <t>Pessac sur dordogne</t>
  </si>
  <si>
    <t>Monpton</t>
  </si>
  <si>
    <t>Saint Astier</t>
  </si>
  <si>
    <t>St Crépin d'Auberoche</t>
  </si>
  <si>
    <t>Terrasson</t>
  </si>
  <si>
    <t>Saint Léon sur Vézère</t>
  </si>
  <si>
    <t>Groléjac</t>
  </si>
  <si>
    <t>Camping Le Bosquet</t>
  </si>
  <si>
    <t>Camping La Butte</t>
  </si>
  <si>
    <t>Le Village du Paillé</t>
  </si>
  <si>
    <t>Camping La Plage</t>
  </si>
  <si>
    <t>Camping La Cabane</t>
  </si>
  <si>
    <t>Camping Maisonneuve</t>
  </si>
  <si>
    <t>Camping Le Garrit</t>
  </si>
  <si>
    <t>La Noix de Pecan'y</t>
  </si>
  <si>
    <t>Le Pont de Vicq</t>
  </si>
  <si>
    <t>Camping du Bassin Nautique</t>
  </si>
  <si>
    <t>Les Bö-Bains</t>
  </si>
  <si>
    <t>Camping La Rivière Fleurie</t>
  </si>
  <si>
    <t>Camping La Cigaline</t>
  </si>
  <si>
    <t>Camping Le Plein Air Neuvicois</t>
  </si>
  <si>
    <t>Camping Le Pontet</t>
  </si>
  <si>
    <t>Camping de la Pélonie</t>
  </si>
  <si>
    <t>Camping La Salvinie</t>
  </si>
  <si>
    <t>Camping Le Moulin du Bleufond - Lascaux</t>
  </si>
  <si>
    <t>Camping La Castillonderie</t>
  </si>
  <si>
    <t>Camping Le Paradis</t>
  </si>
  <si>
    <t>Camping Huttopia Sarlat</t>
  </si>
  <si>
    <t>Camping Les Granges</t>
  </si>
  <si>
    <t>05 53 28 33 05</t>
  </si>
  <si>
    <t>05 53 28 37 39</t>
  </si>
  <si>
    <t>05 53 28 30 28</t>
  </si>
  <si>
    <t>05 53 28 32 05</t>
  </si>
  <si>
    <t>05 53 28 35 18</t>
  </si>
  <si>
    <t>06 16 07 73 04</t>
  </si>
  <si>
    <t>05 53 29 50 83</t>
  </si>
  <si>
    <t>05 53 29 52 28</t>
  </si>
  <si>
    <t>05 53 29 51 29</t>
  </si>
  <si>
    <t>05 53 29 20 56</t>
  </si>
  <si>
    <t>05 53 61 30 42</t>
  </si>
  <si>
    <t>05 53 22 01 73</t>
  </si>
  <si>
    <t>05 53 22 81 18</t>
  </si>
  <si>
    <t>05 53 73 52 52</t>
  </si>
  <si>
    <t>05 53 24 82 80</t>
  </si>
  <si>
    <t>05 53 80 22 16</t>
  </si>
  <si>
    <t>05 53 81 50 77</t>
  </si>
  <si>
    <t>05 53 54 14 22</t>
  </si>
  <si>
    <t>05 53 07 55 78</t>
  </si>
  <si>
    <t>05 53 50 06 11</t>
  </si>
  <si>
    <t>05 53 51 83 95</t>
  </si>
  <si>
    <t>05 53 50 76 79</t>
  </si>
  <si>
    <t>05 53 50 72 64</t>
  </si>
  <si>
    <t>05 53 59 05 84</t>
  </si>
  <si>
    <t>05 53 28 11 15</t>
  </si>
  <si>
    <t>les Chambres de Bonneval
Bonneval 24210 FOSSEMAGNE</t>
  </si>
  <si>
    <t xml:space="preserve"> Emmanuelle Bouche
05.53.35.85.95 / 06.63.46.14.21 </t>
  </si>
  <si>
    <t xml:space="preserve">2 chambres de 2 supplément pour &amp; personne en plus : 15€
Nos tarifs comprennent la nuit et le petit-déjeuner. </t>
  </si>
  <si>
    <t>Carsac</t>
  </si>
  <si>
    <t>Villa Quieta
Port Vieux 24200 CARSAC AILLAC</t>
  </si>
  <si>
    <t>Cliff &amp; Annie Walker
+33 (0)5 53 30 23 20   (fixed)
+33 (0)6 48 20 36 85   (mobile)</t>
  </si>
  <si>
    <t>A la semaine</t>
  </si>
  <si>
    <t>Beynac &amp; Cazenac</t>
  </si>
  <si>
    <t>La Ferme du Port d'Enveaux
Port d'Enveaux 24220 Saint Vincent de Cosse</t>
  </si>
  <si>
    <t>Nuitée 150€ gite de 4 et 9 personnes
Chambre 44 à 55€</t>
  </si>
  <si>
    <t>Chambre de la nouvelle Aliénor
Lieu Dit La mothe
24220 Berbiguières</t>
  </si>
  <si>
    <t>06 61 24 54 30</t>
  </si>
  <si>
    <t>Gite à la semaine
Chambre familiale (4P) : 130€
Chambre double : 105€</t>
  </si>
  <si>
    <t>Type de chambre  Prix avec petit déjeuner
Pour 1 personne  44 €
Pour 2 personnes  49 €
Pour 3 personnes  59 €
Pour 4 personnes  69 €</t>
  </si>
  <si>
    <t>la ferme du combal
Le Combal
24620 TAMNIÈS</t>
  </si>
  <si>
    <t>05 53 29 64 17</t>
  </si>
  <si>
    <t xml:space="preserve">Maureen et Thierry DOLAIN
 Tél. 05 53 28 89 25
- Port. 06 09 20 71 99 </t>
  </si>
  <si>
    <t xml:space="preserve">Les Peyrouses
Route des Rhodes - Les Peyrouses
24200 Sarlat-la-Canéda </t>
  </si>
  <si>
    <t xml:space="preserve">En rez-de-jardin :
    3 chambres avec lit de 160 avec chacune une salle d'eau privée et un WC séparé
    1 chambre avec un lit 160 et un lit 90, une salle d'eau privative avec un WC, accessible aux personnes handicapées
A l'étage :
    1 chambre avec 1 lit de 160 + 1 lit 140, une salle d'eau privative avec un WC séparé
</t>
  </si>
  <si>
    <t>Les Chambres du Manoir
3 Passage E.Payen
(Niveau: 13 Rue de la République)
24200 SARLAT LA CANEDA</t>
  </si>
  <si>
    <t>Tel : 06 80 26 30 42</t>
  </si>
  <si>
    <t xml:space="preserve">2 chambres : 
  160€ &amp; 180€ Petit déjeuner inclus
Lit supplémentaire + 40€
</t>
  </si>
  <si>
    <t>Condat</t>
  </si>
  <si>
    <t>CHATEAU LA FLEUNIE
24570 Condat-sur-Vezere France</t>
  </si>
  <si>
    <t>Tél : +33 (0)5 53 51 32 74</t>
  </si>
  <si>
    <t>Chambres de 80 € à 132 € 
Personne supplémentaire (chambre Double)  25€/Jour</t>
  </si>
  <si>
    <t>Badefols sur Dordogne</t>
  </si>
  <si>
    <t>2 gites mais tarifs à l</t>
  </si>
  <si>
    <t xml:space="preserve"> semaine</t>
  </si>
  <si>
    <t>Ferme</t>
  </si>
  <si>
    <t>05.53.73.42.20</t>
  </si>
  <si>
    <t>Le Domaine de Barbe
24150 Badefols sur Dordogne,</t>
  </si>
  <si>
    <t>Domaine de Vitrolle
24510 Limeuil</t>
  </si>
  <si>
    <t>Tél. 05 53 61 58 58</t>
  </si>
  <si>
    <t>Paleyrac</t>
  </si>
  <si>
    <t>La Noix de Pecan'y
Pécany 24480 Paleyrac</t>
  </si>
  <si>
    <t>Tél. : 05 53 61 30 42
Mobile : 06 83 28 07 20</t>
  </si>
  <si>
    <t>Bézénac</t>
  </si>
  <si>
    <t>La Noyeraie
Le Grelat 24220 Castels</t>
  </si>
  <si>
    <t>Tél. : 05 53 31 24 43
Mobile : 06 50 39 68 19</t>
  </si>
  <si>
    <t>Chalets à la semaine</t>
  </si>
  <si>
    <t>Le Village du Paillé
Le Paillé 24250 DOMME</t>
  </si>
  <si>
    <t>Tél. : 06 16 07 73 04</t>
  </si>
  <si>
    <t>Le Club Vert du Périgord
Allée de la Chénaie 24200 Sarlat</t>
  </si>
  <si>
    <t>Tél. : 05 53 59 30 36
Mobile : 06 48 38 60 20</t>
  </si>
  <si>
    <t>Chalet Eden 4/5 pers. 77€
Chalet Rêve Confort 4/7 pers. 87€
Mais hors saison sinon à la semaine</t>
  </si>
  <si>
    <t>Combe chaude
Carsac
24200 Sarlat</t>
  </si>
  <si>
    <t>Tél. : 05 53 31 20 88
Mobile : 06 42 24 62 08</t>
  </si>
  <si>
    <t>Village de Gîtes Le Châtenet
lieu dit le Châtenet
24290 Thonac</t>
  </si>
  <si>
    <t>Tél. : 06 29 80 52 21</t>
  </si>
  <si>
    <t>Boulazac</t>
  </si>
  <si>
    <t>Gites d'Erillac
36 Chemin de Polignac - 
24750 BOULAZAC</t>
  </si>
  <si>
    <t>3 gîtes, 60 à 80 m², 4 à 6 personnes (total 15 personnes)</t>
  </si>
  <si>
    <t>06 31 03 81 60  ou 06 88 05 58 40.</t>
  </si>
  <si>
    <t>Domaine du Val d’Atur
24750 ATUR</t>
  </si>
  <si>
    <t>06 83 54 06 27</t>
  </si>
  <si>
    <t>en 65 et 110€/ chambre. Lit supplémentaire 15€</t>
  </si>
  <si>
    <t>Good Place
5 rue Haute des Commeymies 24000 PERIGUEUX</t>
  </si>
  <si>
    <t>Perigeux</t>
  </si>
  <si>
    <t>06 78 25 76 73</t>
  </si>
  <si>
    <t xml:space="preserve">type appart'hôtel - 3 logements pour une capacité totale de 12 personnes </t>
  </si>
  <si>
    <t>Chez Françoise et Jean-Louis
Laugerie
F-24330 La Douze</t>
  </si>
  <si>
    <t>05 53 06 71 43</t>
  </si>
  <si>
    <t>2 gite de 2P et un gite de 4/5P
Linge en option. Location à la semaine
Chambres d'hote à la nuitée 75/85€</t>
  </si>
  <si>
    <t>Domaine de Landrevie
es Geraniums Landrevie 
24330 SAINT-GEYRAC</t>
  </si>
  <si>
    <t>06 07 06 04 05</t>
  </si>
  <si>
    <t xml:space="preserve">Maison mitoyenne à une location Clévacances dans un corps de ferme non active. Rez-de-chaussée : cuisine. Séjour. WC. Etage : 2 chambres ( 2 lits 140 , 2 lits 90).
Salle de bains. Cheminée. Chauffage électrique. LL.LV.TV. Terrain clos. Salon de jardin. Barbecue. Commerces, médecins, pharmacie : 8km. </t>
  </si>
  <si>
    <t>Rouffignac</t>
  </si>
  <si>
    <t>La Prairie</t>
  </si>
  <si>
    <t>La maison est pour 4 personnes avec 2 chambres (1 lit x 140, 2 lits x 90 + canapé convertible, cuisine équipée, salle d'eau, séjour- cuisine, Terrasse et jardin.</t>
  </si>
  <si>
    <t>voir Gites d'Erillac</t>
  </si>
  <si>
    <t>Grotte de Domme</t>
  </si>
  <si>
    <t xml:space="preserve">Juillet, Août : 10h-20h / Adultes : 8,20 € </t>
  </si>
  <si>
    <t>Juillet et août : 10h15-18h40 (dernier départ) / Adulte : 8,50 €</t>
  </si>
  <si>
    <t>juillet et août : de 10h à 20h / Adultes : 8,75 €</t>
  </si>
  <si>
    <t>Visite libre d'environ 1h30 / Jumelé avec Lascaux : 21€</t>
  </si>
  <si>
    <t>Visite de 2h30 à 3h conseillée / Billet jumelé avec Thot : 21€
Réservation obligatoire toute les 30mn à Lascaux =&gt; 13h Max fin à 16h départ pour St Amand pour 2 à 3h de route.</t>
  </si>
  <si>
    <t>Adulte 24 €. / Repas plateau : 9€ / Repas Menu : 17€
En soirée : Le village d'Aliénor ouvre à 18 h 30 : dégustations avec les viticulteurs, artisans médiévaux, animations, jeux et, certains soirs, conférences…
A 22h : Spectacle : Sur 7 Ha d’aire scénique au pied du Château Castegens, 600 batailleux dont près de 50 cavaliers participent à cette évocation historique à grand déploiement. Au-delà des faits d’armes, ces 90 minutes intenses, relevées de cascades et d’effets pyrotechniques</t>
  </si>
  <si>
    <t xml:space="preserve">Juillet, Août de 10h00 à 18h00. / adulte plein tarif : 6,50 € </t>
  </si>
  <si>
    <t>Chaque soirée, 2000 bougies sont mises en place dans les jardins et plus de 150 sources lumineuses jalonnent la promenade des Falaises jusqu’aux cascades.
Soirées aux Chandelles 2018 (le jeudi soir en juillet et août, de 19h à minuit)
Sans réservation Adultes  15 €</t>
  </si>
  <si>
    <t>http://happy.eyrignac.com/</t>
  </si>
  <si>
    <t>de 9h30 à 19h / Adulte  12,50 € / Handicap : 7,9€
Pas de réservation préalable nécessaire pour la participation au Pique-nique blanc
Panier Electro Dance 9,90€, Panier Lounge 15,90€
Une fête à ciel ouvert avec le nouveau Happy DJ, un bar à cocktails, des feux d'artifices qui ponctueront la soirée.
Dress code blanc.
Pas de réservation préalable nécessaire pour la participation au Pique-nique blanc
Réservation conseillée pour les Paniers Pique-nique</t>
  </si>
  <si>
    <t>de 9h30 à 19h / Adulte  12,50 € / Handicap : 7,9€</t>
  </si>
  <si>
    <t xml:space="preserve">Du 11 juillet au 31 août : 9h30 à 20h / Adulte : 11€ Handicap : 8,50€
Visite libre du château et des jardins avec brochure (45 mn à 1h) + spectacle de rapaces (35 mn) </t>
  </si>
  <si>
    <t>Août de 9h30 à 19h00 / Adultes : 8,90€</t>
  </si>
  <si>
    <t>http://www.visites-en-perigord.com/index.php/fr/pass</t>
  </si>
  <si>
    <t>2 sites majeurs et goûter à toute leur diversité grâce à une carte prépayée et à tarif réduit.</t>
  </si>
  <si>
    <t>9 h – 20 h(20h30 et 22h15 spectacle-enquête les lundis, mardis, mercredis et jeudis) / Adulte 10,80 €
Jardins de Marqueyssac, possibilité de billets jumelés : (valables 1 an excepté pour les soirées aux chandelles et le spectacle-enquête en juillet/août) Adulte 19 €
Spectacle-enquête en juillet et en août :Adulte  14,50 €
Billets combinés visite château/spectacle-enquête :Adulte 20 €</t>
  </si>
  <si>
    <t>Juillet / Août :Tous les jours de 10h à 20h / Adultes : 8 € par personne</t>
  </si>
  <si>
    <t>Juillet / Août :Tous les jours de 10h à 19h / Adultes : 8,5 € par personne</t>
  </si>
  <si>
    <t>en juillet-août pour les particuliers (fermeture hebdomadaire le week-end) / 6€</t>
  </si>
  <si>
    <t xml:space="preserve"> tous les jours de 10h - 19h / Adulte:  8€ </t>
  </si>
  <si>
    <t>Juillet – Août  9h – 19h / Adultes (à partir de 16 ans)  10,50€</t>
  </si>
  <si>
    <t xml:space="preserve">Juillet Août  10H30 - 18H30  Fermé le samedi / Adulte : 9.50 € </t>
  </si>
  <si>
    <t xml:space="preserve">1 er Août au 25 Août : de 9 h 30 à 18 h * avec 20 minutes de fermeture entre 12 h et 13 h. / Adulte  10,50 € </t>
  </si>
  <si>
    <t>Juillet-Août : 9h30 – 20h / Adulte 6.50€</t>
  </si>
  <si>
    <t xml:space="preserve">Juillet/Août : 10h00 à 19h30 / </t>
  </si>
  <si>
    <t>En juillet et en août : visite guidée de nos chais en Français tous les mardis et tous les vendredis sans rendez-vous à 10h30 (sauf les jours fériés). coût 6,50 €</t>
  </si>
  <si>
    <t>Visite libre (1h30) / Juillet et août  9h à 20h / Adultes  9,80 €
Billet jumelé Marqueyssac-Castelnaud 2018 (billet non valable pour les chandelles) : 19€</t>
  </si>
  <si>
    <t>Du 07/07 au 31/08 : 10h – 19h30
Visites nocturnes : à 21h en juillet et août Durée : 1h30</t>
  </si>
  <si>
    <t>Saint Laurent sur manoire</t>
  </si>
  <si>
    <t>St Amand de coly</t>
  </si>
  <si>
    <t>Niversac
Saint Laurent sur manoire</t>
  </si>
  <si>
    <t>Charmante maison</t>
  </si>
  <si>
    <t>50€/ Nuit 3 chambre 7 couchages sur tripadvisor
51€ airB&amp;B</t>
  </si>
  <si>
    <t>Le Brouquet</t>
  </si>
  <si>
    <t>81€/nuit 6 voyageurs 3 chambres 3 lits</t>
  </si>
  <si>
    <t>La Maison de Bois Marie
Le Breuilh 4 impasse Edgar Allan Poe  24750 Atur, France</t>
  </si>
  <si>
    <t>Atur</t>
  </si>
  <si>
    <t>33 06 65 56 89 69</t>
  </si>
  <si>
    <t>95 à 125€ la chambre petit déjeuné inclus ( 9,5 € / personne)
juillet / aout  + 10 € / nuit</t>
  </si>
  <si>
    <t>La douze</t>
  </si>
  <si>
    <t>Razac sur Isle</t>
  </si>
  <si>
    <t>La Petite Maison Dans le Jardin
11 Rue Léon Deschamps
24430 RAZAC SUR L'ISLE</t>
  </si>
  <si>
    <t>Odile BROCKX
05.53.54.65.12</t>
  </si>
  <si>
    <t>2 chambres de 2 p. Salon mais pas de canapé digne de ce nom
1 personne : 35 €, 2 personnes : 42 € Taxe de séjour : 0,83 € par adulte et par jour</t>
  </si>
  <si>
    <t>Site mairie nombreux hébergements</t>
  </si>
  <si>
    <t>http://www.ladouze.fr/index.php?id_page=19&amp;nom_page=artisans</t>
  </si>
  <si>
    <t xml:space="preserve">les versannes </t>
  </si>
  <si>
    <t>06 31 63 87 16</t>
  </si>
  <si>
    <t>Gîtes de La petite Veyrière
lieu-dit La Petite Veyrière
Les Versannes
24330 LA DOUZE</t>
  </si>
  <si>
    <t>2 gites de capacité 7P
Ne semble pas louer à la nuit en saison</t>
  </si>
  <si>
    <t>Le clos romantic
le Maubertin 
2433  Eyliac</t>
  </si>
  <si>
    <t>Eyliac</t>
  </si>
  <si>
    <t>Château et poterie de Fratteau</t>
  </si>
  <si>
    <t>05 53 54 62 77 / 06 87 45 28 84 
Claudette DELUGIN</t>
  </si>
  <si>
    <t>2 chambres : 1 lit 140 + 1 lit d’appoint / 1 lit 140 + 1 lit d’appoint
Salle d’eau et WC communs.
Chambre 1 à 2 pers : 25€ (petit-déjeuner inclus)
Lit d'appoint : 10€
Table d’hôtes sur réservation : 13€</t>
  </si>
  <si>
    <t>05 53 54 62 12 / 06 16 19 60 29
Emmanuelle SCHEMBRI</t>
  </si>
  <si>
    <t>Saint astier</t>
  </si>
  <si>
    <t>Nombreuse chamres d'hôte</t>
  </si>
  <si>
    <t>Accfueil de pélerins
4 lits simples et 2 lits doubles. Salle d’eau et WC communs.
Cuisine équipée à disposition.
17€ / nuit / pers.</t>
  </si>
  <si>
    <t>1 logement de 12 couchages (3 chambres de 4 lits)
Participation aux frais de 11 €/nuit/personne comprenant la nuit + petit déjeuner.
Fourniture d'une couverture et d'une taie d'oreiller.</t>
  </si>
  <si>
    <t>Accueil Pélerins</t>
  </si>
  <si>
    <t>Camping Le Pontet ***</t>
  </si>
  <si>
    <t>Accueil en tente dortoir pour 5 à 6 personnes.
Tente avec lits en 80 (draps non fournis)
Tarif/nuit/pers. : 11 € (1 pers.) - 16 € (couple) - Taxes comprises.
Sanitaires du camping à disposition.</t>
  </si>
  <si>
    <t>2 chambres d'hôte : 1 lit 140 / 2 lits 90
Chambre pers. seule : 30€ - Chambre à partir de 2 pers. : 20€/pers. (petit-déjeuner en supplément : 5€).
Salle d'eau privée.
Table d’hôtes sur réservation : 19€ / pers.</t>
  </si>
  <si>
    <t>Le Clos du Roudier
1 Impasse du Clos du Roudier - 
ST ASTIER</t>
  </si>
  <si>
    <t xml:space="preserve">Les Rives de l’Isle
14 rue Numa Gadaud -
 ST ASTIER </t>
  </si>
  <si>
    <t>Chez Zillou  
9 rue Benjamin Moloïse 
ST ASTIER</t>
  </si>
  <si>
    <t>05 53 09 34 39 / 06 67 91 46 64
Jean-Pierre BAZILLOU,</t>
  </si>
  <si>
    <t>2 chambres : 1 lit 140 + 1 lit 90 superposé / 1 lit 140
Chambre 1 à 2 pers. : 25€ (petit-déjeuner inclus)
Salle de bain et WC communs. Piscine hors sol. WIFI
Possibilité de partager le repas du soir.</t>
  </si>
  <si>
    <t>Perigueux</t>
  </si>
  <si>
    <t>musée Vesunna</t>
  </si>
  <si>
    <t xml:space="preserve">où fusionnent les bases d’une domus gallo-romaine et leurs reflets célestes dans l’architecture de Jean Nouvel. </t>
  </si>
  <si>
    <t>Vallée de l'isle</t>
  </si>
  <si>
    <t>http://www.ccivs.fr/publications/tourisme?download=44:se-loger-en-vallee-de-l-isle-2018</t>
  </si>
  <si>
    <t>PDF des logements</t>
  </si>
  <si>
    <t xml:space="preserve">Carte de la véloroute </t>
  </si>
  <si>
    <t>http://www.ccivs.fr/publications/tourisme?download=21:carte-veloroute-voie-verte</t>
  </si>
  <si>
    <t xml:space="preserve"> la Vallée de l'Isle de Périgueux jusqu'à la Gironde</t>
  </si>
  <si>
    <t>Guide et catalogues</t>
  </si>
  <si>
    <t>http://www.ccivs.fr/publications/tourisme?download=45:guide-touristique-2018-vallee-de-l-isle</t>
  </si>
  <si>
    <t>Vallée de l'Isle</t>
  </si>
  <si>
    <t>https://www.perigorddecouverte.com</t>
  </si>
  <si>
    <t>Périgord</t>
  </si>
  <si>
    <t xml:space="preserve">Par nuitée           20€ à 25 € / personne </t>
  </si>
  <si>
    <t xml:space="preserve">Alain &amp; Marie Line BERTRAND
06 26 36 12 89 / 05 53 23 27 20 </t>
  </si>
  <si>
    <t>gîtes de la rivière
24210 Creysse</t>
  </si>
  <si>
    <t>3 cottages dont 1 de 8p</t>
  </si>
  <si>
    <t>La Ferme de Grand Jean
 12, chemin de Grand Jean - 
24100 CREYSSE</t>
  </si>
  <si>
    <t>Sainte foy la grande</t>
  </si>
  <si>
    <t>http://www.tourisme-dordogne-paysfoyen.com/les-h%C3%A9bergements-collectifs</t>
  </si>
  <si>
    <t>Liste des hébergements</t>
  </si>
  <si>
    <t>SARLAT  / PROISSANs</t>
  </si>
  <si>
    <t>05 53 29 81 64</t>
  </si>
  <si>
    <t>CARZOULES</t>
  </si>
  <si>
    <t>Gites à Cazoulès</t>
  </si>
  <si>
    <t>05 53 09 25 15</t>
  </si>
  <si>
    <t>http://www.culturevelo.com/-Perigueux-</t>
  </si>
  <si>
    <t>05 53 57 71 99</t>
  </si>
  <si>
    <t xml:space="preserve">  http://www.velo-oxygen.fr</t>
  </si>
  <si>
    <t>CHANTEUR CONCEPT BIKE24100 BERGERAC</t>
  </si>
  <si>
    <t xml:space="preserve"> perigord.cyclesarobasewanadoo.fr</t>
  </si>
  <si>
    <t xml:space="preserve"> 05 53 24 57 64</t>
  </si>
  <si>
    <t>PERIGORD CYCLES
ZAE PORTES DE LA DORDOGNE
24100 CREYSSE</t>
  </si>
  <si>
    <t>http://www.velo-oxygen.fr</t>
  </si>
  <si>
    <t>05 53 56 93 29</t>
  </si>
  <si>
    <t xml:space="preserve">BATTELIER THIERRY
14 BIS BLD GAMBETTA
24300 NONTRON
</t>
  </si>
  <si>
    <t>Nontron</t>
  </si>
  <si>
    <t>05 53 53 38 46</t>
  </si>
  <si>
    <t>VERRIER SARL
24000 PERIGUEUX</t>
  </si>
  <si>
    <t>05 53 90 02 41</t>
  </si>
  <si>
    <t>CYCLES OXYGENE
24600 RIBERAC</t>
  </si>
  <si>
    <t>Ribérac</t>
  </si>
  <si>
    <t>http://www.decathlon.fr</t>
  </si>
  <si>
    <t>05 53 03 39 39</t>
  </si>
  <si>
    <t>Decathlon Boulazac
Zone d activites du Ponteix
24750 Boulazac</t>
  </si>
  <si>
    <t xml:space="preserve"> http://www.cycles-sarladais.com/</t>
  </si>
  <si>
    <t>05 53 28 51 87</t>
  </si>
  <si>
    <t>Cycles Sarladais Véloland
18 avenue aristide briand
24200 sarlat la caneda</t>
  </si>
  <si>
    <t>Sarlat la caneda</t>
  </si>
  <si>
    <t>05 53 80 37 34</t>
  </si>
  <si>
    <t xml:space="preserve">Cycles MBK
25 rue wilson
24700 montpon menestérol  </t>
  </si>
  <si>
    <t>Montpon menestérol</t>
  </si>
  <si>
    <t>07 77 08 29 63</t>
  </si>
  <si>
    <t>Monti'Bike
Place Bertran de Born
24290 montignac</t>
  </si>
  <si>
    <t>05 53 53 31 56</t>
  </si>
  <si>
    <t>Giant Store Périgueux
3 boulevard de l'horizon
24430 marsac sur l'isle</t>
  </si>
  <si>
    <t>Marsac sur l'isle</t>
  </si>
  <si>
    <t>Culture Vélo Périgueux
ZC du Ponteix 2
24750 BOULAZAC</t>
  </si>
  <si>
    <t>Les Ventoulines
24250 DOMME</t>
  </si>
  <si>
    <t>Fixe : 09 50 29 56 78
Mobile: 06.75.23.11.57</t>
  </si>
  <si>
    <t>Rando Cyclo</t>
  </si>
  <si>
    <t>http://rando.dordogne.fr/?page_id=183</t>
  </si>
  <si>
    <t>Randonnées cyclo en périgord</t>
  </si>
  <si>
    <t>Quoi</t>
  </si>
  <si>
    <t>Infos pratiques</t>
  </si>
  <si>
    <t xml:space="preserve">Voiture supplémentaire (haute saison, selon disponibilité du parking intérieur)3,50 € / jour </t>
  </si>
  <si>
    <t>six chambres 
65 € la nuit pour une ou deux personnes et à partir de 85 € la nuit pour trois personnes, petit-déjeuner compris</t>
  </si>
  <si>
    <t>St Seurin sur Isle</t>
  </si>
  <si>
    <t>http://www.stseurinsurlisle.com/tourisme/hebergements.php</t>
  </si>
  <si>
    <t>St Médard de Guysières</t>
  </si>
  <si>
    <t>http://www.saintmedarddeguizieres.fr/chambres-dhotes/</t>
  </si>
  <si>
    <t>Appartement confortable au coeur du village!</t>
  </si>
  <si>
    <t>6 voyageurs 2 chambres 4 lits  1 salle de bain 29€/nuit</t>
  </si>
  <si>
    <t>6 voyageurs 2 chambres de 3  lits  90€/nuit</t>
  </si>
  <si>
    <t>bergerie</t>
  </si>
  <si>
    <t>Havre de paix à la campagne</t>
  </si>
  <si>
    <t>12 voyageurs 5 chambres, 6  lits  34€/nuit</t>
  </si>
  <si>
    <t>Petit-Palais-et-Cornemps</t>
  </si>
  <si>
    <t>Annie mobil home</t>
  </si>
  <si>
    <t>6 voyageurs 3 chambres 3 lits  1 salle de bain 50€/nuit</t>
  </si>
  <si>
    <t>MENESPLET</t>
  </si>
  <si>
    <t>Divers hébergements</t>
  </si>
  <si>
    <t>3 chambres à 58€ pour 2 50€ pour 1 Petit dej inclus</t>
  </si>
  <si>
    <t>FERME LA LAND’INE
La Lande – 24700 Ménesplet</t>
  </si>
  <si>
    <t>Tél : 05.53.80.69.21 – Port. : 06.83.98.22.33
Bernard et Béatrice MINNE</t>
  </si>
  <si>
    <t>LES ORGUES DE MONTPON</t>
  </si>
  <si>
    <t>CHAPELLE SAINT MARTIN L'ASTIER</t>
  </si>
  <si>
    <t>MOULIN DE DUELLAS</t>
  </si>
  <si>
    <t>JARDINS DU CHÂTEAU DE MAURIAC</t>
  </si>
  <si>
    <t>EGLISE SAINT-ASTIER</t>
  </si>
  <si>
    <t>Montpont</t>
  </si>
  <si>
    <t>Eglise</t>
  </si>
  <si>
    <t>Douzillac</t>
  </si>
  <si>
    <t xml:space="preserve">Saint-Martial-d'Artenset
</t>
  </si>
  <si>
    <t>https://www.moulin-duellas.fr/moulin/</t>
  </si>
  <si>
    <t>https://www.chateaudemauriac.com/</t>
  </si>
  <si>
    <t>Le château se visite aussi</t>
  </si>
  <si>
    <t>https://www.dordogne-perigord-tourisme.fr/voir-faire/sites-monuments/detail/?ido=saint-martin-l-astier-eglise-romane-saint-martin-l-astier-PCUAQU024FS0010B</t>
  </si>
  <si>
    <t>05 53 28 32 77
Mr Yves Sardan</t>
  </si>
  <si>
    <t>Hébergements Siorac</t>
  </si>
  <si>
    <t>siorac en perigord</t>
  </si>
  <si>
    <t>http://www.ville-siorac-en-perigord.fr/tourisme_&amp;_loisirs/_hebergements_sur_siorac_en_perigord/</t>
  </si>
  <si>
    <t>Camping Le Perpetuum
La Rivière
24 250 Domme</t>
  </si>
  <si>
    <t xml:space="preserve">Camping La Bouysse
1583, route de la plage de Caudon
24200 Vitrac
</t>
  </si>
  <si>
    <t>Camping le Pont de Mazerat
le pont de mazerat, D48, 24620 Tamniès</t>
  </si>
  <si>
    <t xml:space="preserve">Camping Beau Rivage
Gaillardou - 
24250 La Roque Gageac
</t>
  </si>
  <si>
    <t xml:space="preserve">Domaine de Soleil Plage
Plage de Caudon
VITRAC - 
24200 SARLAT </t>
  </si>
  <si>
    <t xml:space="preserve">05 53 28 33 33 </t>
  </si>
  <si>
    <t>*****</t>
  </si>
  <si>
    <t>Les Jardins de l'Abbaye 
24480 Cadouin</t>
  </si>
  <si>
    <t>Buisson de Cadouin</t>
  </si>
  <si>
    <t>Tél. 05 53 61 89 30
Port 06 88 38 45 31</t>
  </si>
  <si>
    <t xml:space="preserve">Camping Municipal Le Bourniou
Le Bourniou, 
24370 Saint-Julien-de-Lampon
</t>
  </si>
  <si>
    <t>Saint-Julien-de-Lampon</t>
  </si>
  <si>
    <t>05.53.29.83.39 / 06.02.00.02.92</t>
  </si>
  <si>
    <t>Camping du Port "Le Port" - 
24170 SIORAC EN PERIGORD</t>
  </si>
  <si>
    <t>SIORAC EN PERIGORD</t>
  </si>
  <si>
    <t>05 53 31 63 81 / 06 27 42 11 80</t>
  </si>
  <si>
    <t xml:space="preserve">Mobil home 36 €  caravane 25 €  Tipis 25 € </t>
  </si>
  <si>
    <t>CAMPING LES OMBRAGES - 
Rouffillac 
24370 Carlux</t>
  </si>
  <si>
    <t>Carlux</t>
  </si>
  <si>
    <t>09 53 53 25 55</t>
  </si>
  <si>
    <t>CAMPING LA RIVIERE DE DOMME - 
La rivière -
24250 DOMME</t>
  </si>
  <si>
    <t>05 53 28 33 46</t>
  </si>
  <si>
    <t>La Douze</t>
  </si>
  <si>
    <t>Pass visite Périgord</t>
  </si>
  <si>
    <t>Pass Périgord</t>
  </si>
  <si>
    <t>1h</t>
  </si>
  <si>
    <t>2h30</t>
  </si>
  <si>
    <t>1h30</t>
  </si>
  <si>
    <t>1h à 2h</t>
  </si>
  <si>
    <t>1 à 2 heures</t>
  </si>
  <si>
    <t>45mn</t>
  </si>
  <si>
    <t xml:space="preserve"> Moins d'une heure</t>
  </si>
  <si>
    <t>45 min à 1h</t>
  </si>
  <si>
    <t>Vielle ville</t>
  </si>
  <si>
    <t>La Roque Gageac
Vitrac</t>
  </si>
  <si>
    <t>Départ</t>
  </si>
  <si>
    <t>Arrivée (Hébergement)</t>
  </si>
  <si>
    <t>Dénivellé Montant</t>
  </si>
  <si>
    <t>Dénivellé Descendant</t>
  </si>
  <si>
    <t>Altitude Min</t>
  </si>
  <si>
    <t>Altitude Max</t>
  </si>
  <si>
    <t>Temps de visites</t>
  </si>
  <si>
    <t>Chez nous</t>
  </si>
  <si>
    <t>Citrac (La Ferme Fleurie)</t>
  </si>
  <si>
    <t>Jardin Eyrignac l'après midi et pique nique blanc le soir en voitures</t>
  </si>
  <si>
    <t>Castelnaud la chapelle</t>
  </si>
  <si>
    <t>Domme - Roque Gageac - Jardin de Marquessac</t>
  </si>
  <si>
    <t>Castelnaud la Chapelle le matin, Beynac et cazenac, Bénac</t>
  </si>
  <si>
    <t>Limeuil le matin</t>
  </si>
  <si>
    <t>Ste Foy la grande</t>
  </si>
  <si>
    <t>Peu de dénivellés, On trace et On dort</t>
  </si>
  <si>
    <t>Ste Foy la grande le matin, Spectacle "La guerre de cent ans" le soir</t>
  </si>
  <si>
    <t>Saint Medard de guiziere</t>
  </si>
  <si>
    <t>On trace dans la vallée de l'Isle et On dort</t>
  </si>
  <si>
    <t>St Astier</t>
  </si>
  <si>
    <t>Château Neuvic</t>
  </si>
  <si>
    <t>On traverse sous Périgueux et On dort</t>
  </si>
  <si>
    <t>Le Moustier</t>
  </si>
  <si>
    <t>Roque St Christophe et maison forte de Tursac</t>
  </si>
  <si>
    <t>Le moustier</t>
  </si>
  <si>
    <t>Montignac CIS</t>
  </si>
  <si>
    <t>St Léon de Vézère, Jardins de Thôt, Lascaux</t>
  </si>
  <si>
    <t>Sarlat la canéda</t>
  </si>
  <si>
    <t>Arrivée</t>
  </si>
  <si>
    <t>Castelnaud la Chapelle le matin, Château de Milande</t>
  </si>
  <si>
    <t>Date</t>
  </si>
  <si>
    <t xml:space="preserve">Voir les hébergements au sud de Domme comme base de départ (Le Village du Paillé, </t>
  </si>
  <si>
    <t>Port d’envaux</t>
  </si>
  <si>
    <t>Couze &amp; St Front</t>
  </si>
  <si>
    <t>St Amand de Coly</t>
  </si>
  <si>
    <t>La Massoulie</t>
  </si>
  <si>
    <t xml:space="preserve">05 53 29 21 86 </t>
  </si>
  <si>
    <t>35€ la chambre de 2P. 10€ le lit supplémentaire</t>
  </si>
  <si>
    <t>La Gravette
3 route du Château de la Roque
24220 Saint-Cyprien</t>
  </si>
  <si>
    <t>HOTEL de l’ABBAYE
Le Bourg 
–
24290  SAINT AMAND DE COLY</t>
  </si>
  <si>
    <t>05.53.51.68.50</t>
  </si>
  <si>
    <t xml:space="preserve">GITES COMMUNAUX LES CHAMPS DU PONT
 Mairie 33350 Castillon La Bataille </t>
  </si>
  <si>
    <t>05 57 40 00 06</t>
  </si>
  <si>
    <t>05 57 47 99 26</t>
  </si>
  <si>
    <t>1 personne : 65 euros          2 personnes : 70 / 85 euros          Personne supplémentaire : 20 euros</t>
  </si>
  <si>
    <t>Tél : 05-57-47-99-26                                                                           Portable : 06-31-63-73-16</t>
  </si>
  <si>
    <t xml:space="preserve">Château Galot la Chapelle
111 Tourtirac 
33350 Gardegan    </t>
  </si>
  <si>
    <t xml:space="preserve">CHAMBRES D'HOTES GONIN LISETTE
 111 tourtirac 
33350 CASTILLON LA BATAILLE </t>
  </si>
  <si>
    <r>
      <t>Option Berges Nord :</t>
    </r>
    <r>
      <rPr>
        <sz val="11"/>
        <color theme="1"/>
        <rFont val="Calibri"/>
        <family val="2"/>
        <scheme val="minor"/>
      </rPr>
      <t xml:space="preserve"> Sans le château de Milandes mais avec la ville de Beynac et cazenac</t>
    </r>
  </si>
  <si>
    <r>
      <t xml:space="preserve">Option Berges Sud : </t>
    </r>
    <r>
      <rPr>
        <sz val="11"/>
        <color theme="1"/>
        <rFont val="Calibri"/>
        <family val="2"/>
        <scheme val="minor"/>
      </rPr>
      <t>Avec château de Milandes mais sans la ville de Beynac et cazenac</t>
    </r>
  </si>
  <si>
    <t>Accueille des groupes de cyclo hors saison</t>
  </si>
  <si>
    <t>60€ la chambre Pdej inclus</t>
  </si>
  <si>
    <t>La Rolandie
A la sortie du bourg, prendre la 1ère route à droite et suivre toujours la direction de " La Rolandie" jusqu'à notre maison aux volets gris-bleu.</t>
  </si>
  <si>
    <t>Laurence et Stéphane Ninnin
Téléphone : 05-53-73-16-12 
 ou + 33 553 73 16 12
 ou 06-83-33-49-47</t>
  </si>
  <si>
    <t>98 €/nuitée la chambre double. A la semaine en haute saison</t>
  </si>
  <si>
    <t>Béatrice De Zanet 06 98 44 46 34</t>
  </si>
  <si>
    <t>BUDDHA CAMP
Peyzac-Le Moustier, 24620 
Arhes 51€
Ruelle derrière le restaurant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</si>
</sst>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164" formatCode="#,##0.00\ &quot;€&quot;"/>
    <numFmt numFmtId="165" formatCode="[$-F800]dddd\,\ mmmm\ dd\,\ yyyy"/>
    <numFmt numFmtId="166" formatCode="dddd\ dd/mm/yyyy"/>
  </numFmts>
  <fonts count="9">
    <font>
      <sz val="11"/>
      <color theme="1"/>
      <name val="Calibri"/>
      <family val="2"/>
      <scheme val="minor"/>
    </font>
    <font>
      <b/>
      <sz val="11"/>
      <color theme="1"/>
      <name val="Calibri"/>
      <family val="2"/>
      <scheme val="minor"/>
    </font>
    <font>
      <u/>
      <sz val="11"/>
      <color theme="10"/>
      <name val="Calibri"/>
      <family val="2"/>
      <scheme val="minor"/>
    </font>
    <font>
      <sz val="9"/>
      <color rgb="FF3D3D3D"/>
      <name val="Simonetta"/>
    </font>
    <font>
      <sz val="11"/>
      <name val="Calibri"/>
      <family val="2"/>
      <scheme val="minor"/>
    </font>
    <font>
      <b/>
      <sz val="11"/>
      <name val="Calibri"/>
      <family val="2"/>
      <scheme val="minor"/>
    </font>
    <font>
      <sz val="11"/>
      <color rgb="FFFF0000"/>
      <name val="Calibri"/>
      <family val="2"/>
      <scheme val="minor"/>
    </font>
    <font>
      <u/>
      <sz val="11"/>
      <color rgb="FF0070C0"/>
      <name val="Calibri"/>
      <family val="2"/>
      <scheme val="minor"/>
    </font>
    <font>
      <sz val="13"/>
      <color theme="1"/>
      <name val="Calibri"/>
      <family val="2"/>
      <scheme val="minor"/>
    </font>
  </fonts>
  <fills count="6">
    <fill>
      <patternFill patternType="none"/>
    </fill>
    <fill>
      <patternFill patternType="gray125"/>
    </fill>
    <fill>
      <patternFill patternType="solid">
        <fgColor rgb="FFC0000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499984740745262"/>
        <bgColor indexed="64"/>
      </patternFill>
    </fill>
  </fills>
  <borders count="17">
    <border>
      <left/>
      <right/>
      <top/>
      <bottom/>
      <diagonal/>
    </border>
    <border>
      <left style="thin">
        <color theme="0" tint="-0.499984740745262"/>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499984740745262"/>
      </right>
      <top style="thin">
        <color theme="0" tint="-0.24994659260841701"/>
      </top>
      <bottom style="thin">
        <color theme="0" tint="-0.24994659260841701"/>
      </bottom>
      <diagonal/>
    </border>
    <border>
      <left style="thin">
        <color theme="0" tint="-0.499984740745262"/>
      </left>
      <right style="thin">
        <color theme="0" tint="-0.24994659260841701"/>
      </right>
      <top style="thin">
        <color theme="0" tint="-0.24994659260841701"/>
      </top>
      <bottom style="thin">
        <color theme="0" tint="-0.499984740745262"/>
      </bottom>
      <diagonal/>
    </border>
    <border>
      <left style="thin">
        <color theme="0" tint="-0.24994659260841701"/>
      </left>
      <right style="thin">
        <color theme="0" tint="-0.24994659260841701"/>
      </right>
      <top style="thin">
        <color theme="0" tint="-0.24994659260841701"/>
      </top>
      <bottom style="thin">
        <color theme="0" tint="-0.499984740745262"/>
      </bottom>
      <diagonal/>
    </border>
    <border>
      <left style="thin">
        <color theme="0" tint="-0.24994659260841701"/>
      </left>
      <right style="thin">
        <color theme="0" tint="-0.499984740745262"/>
      </right>
      <top style="thin">
        <color theme="0" tint="-0.24994659260841701"/>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24994659260841701"/>
      </right>
      <top/>
      <bottom/>
      <diagonal/>
    </border>
    <border>
      <left style="thin">
        <color theme="0" tint="-0.24994659260841701"/>
      </left>
      <right style="thin">
        <color theme="0" tint="-0.24994659260841701"/>
      </right>
      <top/>
      <bottom/>
      <diagonal/>
    </border>
  </borders>
  <cellStyleXfs count="2">
    <xf numFmtId="0" fontId="0" fillId="0" borderId="0"/>
    <xf numFmtId="0" fontId="2" fillId="0" borderId="0" applyNumberFormat="0" applyFill="0" applyBorder="0" applyAlignment="0" applyProtection="0"/>
  </cellStyleXfs>
  <cellXfs count="90">
    <xf numFmtId="0" fontId="0" fillId="0" borderId="0" xfId="0"/>
    <xf numFmtId="0" fontId="0" fillId="0" borderId="0" xfId="0" applyAlignment="1">
      <alignment vertical="top" wrapText="1"/>
    </xf>
    <xf numFmtId="0" fontId="0" fillId="0" borderId="0" xfId="0" applyNumberFormat="1" applyAlignment="1">
      <alignment vertical="top" wrapText="1"/>
    </xf>
    <xf numFmtId="0" fontId="0" fillId="0" borderId="0" xfId="0" applyAlignment="1">
      <alignment vertical="top"/>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2" xfId="0" applyNumberFormat="1" applyFont="1" applyBorder="1" applyAlignment="1">
      <alignment vertical="top" wrapText="1"/>
    </xf>
    <xf numFmtId="0" fontId="1" fillId="0" borderId="3" xfId="0" applyFont="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2" fillId="0" borderId="5" xfId="1" applyBorder="1" applyAlignment="1">
      <alignment vertical="top" wrapText="1"/>
    </xf>
    <xf numFmtId="164" fontId="0" fillId="0" borderId="5" xfId="0" applyNumberFormat="1" applyBorder="1" applyAlignment="1">
      <alignment vertical="top" wrapText="1"/>
    </xf>
    <xf numFmtId="0" fontId="0" fillId="0" borderId="5" xfId="0" applyNumberFormat="1"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2" fillId="0" borderId="9" xfId="1" applyBorder="1" applyAlignment="1">
      <alignment vertical="top" wrapText="1"/>
    </xf>
    <xf numFmtId="164" fontId="0" fillId="0" borderId="9" xfId="0" applyNumberFormat="1" applyBorder="1" applyAlignment="1">
      <alignment vertical="top" wrapText="1"/>
    </xf>
    <xf numFmtId="0" fontId="0" fillId="0" borderId="9" xfId="0" applyNumberFormat="1" applyBorder="1" applyAlignment="1">
      <alignment vertical="top" wrapText="1"/>
    </xf>
    <xf numFmtId="0" fontId="0" fillId="0" borderId="10" xfId="0" applyBorder="1" applyAlignment="1">
      <alignment vertical="top" wrapText="1"/>
    </xf>
    <xf numFmtId="0" fontId="0" fillId="0" borderId="4" xfId="0" applyFill="1" applyBorder="1" applyAlignment="1">
      <alignment vertical="top" wrapText="1"/>
    </xf>
    <xf numFmtId="0" fontId="0" fillId="0" borderId="5" xfId="0" applyFill="1" applyBorder="1" applyAlignment="1">
      <alignment vertical="top" wrapText="1"/>
    </xf>
    <xf numFmtId="0" fontId="2" fillId="0" borderId="5" xfId="1" applyFill="1" applyBorder="1" applyAlignment="1">
      <alignment vertical="top" wrapText="1"/>
    </xf>
    <xf numFmtId="0" fontId="3" fillId="0" borderId="0" xfId="0" applyFont="1" applyFill="1" applyAlignment="1">
      <alignment vertical="top" wrapText="1"/>
    </xf>
    <xf numFmtId="0" fontId="1" fillId="0" borderId="5" xfId="0" applyNumberFormat="1" applyFont="1" applyBorder="1" applyAlignment="1">
      <alignment vertical="top" wrapText="1"/>
    </xf>
    <xf numFmtId="164" fontId="0" fillId="0" borderId="5" xfId="0" applyNumberFormat="1" applyFill="1" applyBorder="1" applyAlignment="1">
      <alignment vertical="top" wrapText="1"/>
    </xf>
    <xf numFmtId="0" fontId="0" fillId="0" borderId="5" xfId="0" applyNumberFormat="1" applyFill="1" applyBorder="1" applyAlignment="1">
      <alignment vertical="top" wrapText="1"/>
    </xf>
    <xf numFmtId="164" fontId="0" fillId="0" borderId="5" xfId="0" applyNumberFormat="1" applyFill="1" applyBorder="1" applyAlignment="1">
      <alignment vertical="top"/>
    </xf>
    <xf numFmtId="0" fontId="0" fillId="0" borderId="5" xfId="0" applyNumberFormat="1" applyFill="1" applyBorder="1" applyAlignment="1">
      <alignment vertical="top"/>
    </xf>
    <xf numFmtId="49" fontId="0" fillId="0" borderId="5" xfId="0" applyNumberFormat="1" applyFill="1" applyBorder="1" applyAlignment="1">
      <alignment vertical="top" wrapText="1"/>
    </xf>
    <xf numFmtId="0" fontId="0" fillId="0" borderId="0" xfId="0" applyFill="1" applyAlignment="1">
      <alignment vertical="top"/>
    </xf>
    <xf numFmtId="0" fontId="0" fillId="2" borderId="0" xfId="0" applyFill="1" applyAlignment="1">
      <alignment vertical="top" wrapText="1"/>
    </xf>
    <xf numFmtId="0" fontId="0" fillId="0" borderId="5" xfId="0" quotePrefix="1" applyBorder="1" applyAlignment="1">
      <alignment vertical="top" wrapText="1"/>
    </xf>
    <xf numFmtId="0" fontId="4" fillId="0" borderId="5" xfId="1" applyFont="1" applyBorder="1" applyAlignment="1">
      <alignment vertical="top" wrapText="1"/>
    </xf>
    <xf numFmtId="0" fontId="4" fillId="0" borderId="5" xfId="1" applyFont="1" applyFill="1" applyBorder="1" applyAlignment="1">
      <alignment vertical="top" wrapText="1"/>
    </xf>
    <xf numFmtId="164" fontId="1" fillId="0" borderId="5" xfId="0" applyNumberFormat="1" applyFont="1" applyBorder="1" applyAlignment="1">
      <alignment vertical="top" wrapText="1"/>
    </xf>
    <xf numFmtId="0" fontId="0" fillId="0" borderId="0" xfId="0" applyFill="1" applyAlignment="1">
      <alignment vertical="top" wrapText="1"/>
    </xf>
    <xf numFmtId="0" fontId="4" fillId="0" borderId="0" xfId="0" applyFont="1" applyFill="1" applyAlignment="1">
      <alignment vertical="top" wrapText="1"/>
    </xf>
    <xf numFmtId="0" fontId="1" fillId="0" borderId="1" xfId="0" applyFont="1" applyFill="1" applyBorder="1" applyAlignment="1">
      <alignment vertical="top" wrapText="1"/>
    </xf>
    <xf numFmtId="0" fontId="1" fillId="0" borderId="2" xfId="0" applyFont="1" applyFill="1" applyBorder="1" applyAlignment="1">
      <alignment vertical="top" wrapText="1"/>
    </xf>
    <xf numFmtId="0" fontId="5" fillId="0" borderId="2" xfId="0" applyFont="1" applyFill="1" applyBorder="1" applyAlignment="1">
      <alignment vertical="top" wrapText="1"/>
    </xf>
    <xf numFmtId="0" fontId="0" fillId="0" borderId="5" xfId="0" applyFill="1" applyBorder="1" applyAlignment="1">
      <alignment vertical="top"/>
    </xf>
    <xf numFmtId="0" fontId="4" fillId="0" borderId="5" xfId="0" applyFont="1" applyFill="1" applyBorder="1" applyAlignment="1">
      <alignment vertical="top" wrapText="1"/>
    </xf>
    <xf numFmtId="0" fontId="0" fillId="0" borderId="8" xfId="0" applyFill="1" applyBorder="1" applyAlignment="1">
      <alignment vertical="top" wrapText="1"/>
    </xf>
    <xf numFmtId="0" fontId="0" fillId="0" borderId="9" xfId="0" applyFill="1" applyBorder="1" applyAlignment="1">
      <alignment vertical="top" wrapText="1"/>
    </xf>
    <xf numFmtId="0" fontId="2" fillId="0" borderId="9" xfId="1" applyFill="1" applyBorder="1" applyAlignment="1">
      <alignment vertical="top" wrapText="1"/>
    </xf>
    <xf numFmtId="0" fontId="4" fillId="0" borderId="9" xfId="1" applyFont="1" applyFill="1" applyBorder="1" applyAlignment="1">
      <alignment vertical="top" wrapText="1"/>
    </xf>
    <xf numFmtId="164" fontId="0" fillId="0" borderId="9" xfId="0" applyNumberFormat="1" applyFill="1" applyBorder="1" applyAlignment="1">
      <alignment vertical="top" wrapText="1"/>
    </xf>
    <xf numFmtId="0" fontId="1" fillId="0" borderId="0" xfId="0" applyFont="1" applyAlignment="1">
      <alignment vertical="top"/>
    </xf>
    <xf numFmtId="0" fontId="0" fillId="0" borderId="5" xfId="0" applyNumberFormat="1" applyBorder="1" applyAlignment="1">
      <alignment vertical="top" wrapText="1"/>
    </xf>
    <xf numFmtId="0" fontId="1" fillId="0" borderId="11" xfId="0" applyFont="1" applyBorder="1" applyAlignment="1">
      <alignment vertical="top" wrapText="1"/>
    </xf>
    <xf numFmtId="0" fontId="0" fillId="0" borderId="11" xfId="0" applyBorder="1" applyAlignment="1">
      <alignment vertical="top" wrapText="1"/>
    </xf>
    <xf numFmtId="0" fontId="1" fillId="0" borderId="0" xfId="0" applyFont="1"/>
    <xf numFmtId="164" fontId="1" fillId="3" borderId="6" xfId="0" applyNumberFormat="1" applyFont="1" applyFill="1" applyBorder="1" applyAlignment="1">
      <alignment vertical="top"/>
    </xf>
    <xf numFmtId="165" fontId="0" fillId="0" borderId="0" xfId="0" applyNumberFormat="1"/>
    <xf numFmtId="0" fontId="2" fillId="0" borderId="0" xfId="1" applyAlignment="1">
      <alignment vertical="top" wrapText="1"/>
    </xf>
    <xf numFmtId="49" fontId="2" fillId="0" borderId="0" xfId="1" applyNumberFormat="1" applyAlignment="1">
      <alignment vertical="top" wrapText="1"/>
    </xf>
    <xf numFmtId="49" fontId="0" fillId="0" borderId="0" xfId="0" applyNumberFormat="1" applyAlignment="1">
      <alignment vertical="top" wrapText="1"/>
    </xf>
    <xf numFmtId="0" fontId="2" fillId="0" borderId="0" xfId="1" applyFill="1"/>
    <xf numFmtId="0" fontId="0" fillId="4" borderId="4" xfId="0" applyFill="1" applyBorder="1" applyAlignment="1">
      <alignment vertical="top" wrapText="1"/>
    </xf>
    <xf numFmtId="0" fontId="0" fillId="4" borderId="5" xfId="0" applyFill="1" applyBorder="1" applyAlignment="1">
      <alignment vertical="top" wrapText="1"/>
    </xf>
    <xf numFmtId="0" fontId="1" fillId="0" borderId="15" xfId="0" applyFont="1" applyFill="1" applyBorder="1" applyAlignment="1">
      <alignment vertical="top" wrapText="1"/>
    </xf>
    <xf numFmtId="0" fontId="1" fillId="0" borderId="16" xfId="0" applyFont="1" applyFill="1" applyBorder="1" applyAlignment="1">
      <alignment vertical="top" wrapText="1"/>
    </xf>
    <xf numFmtId="0" fontId="5" fillId="0" borderId="16" xfId="0" applyFont="1" applyFill="1" applyBorder="1" applyAlignment="1">
      <alignment vertical="top" wrapText="1"/>
    </xf>
    <xf numFmtId="0" fontId="2" fillId="0" borderId="16" xfId="1" applyFill="1" applyBorder="1" applyAlignment="1">
      <alignment vertical="top" wrapText="1"/>
    </xf>
    <xf numFmtId="0" fontId="7" fillId="0" borderId="11" xfId="0" applyFont="1" applyBorder="1" applyAlignment="1">
      <alignment vertical="top" wrapText="1"/>
    </xf>
    <xf numFmtId="0" fontId="8" fillId="0" borderId="0" xfId="0" applyFont="1" applyAlignment="1">
      <alignment vertical="center"/>
    </xf>
    <xf numFmtId="0" fontId="2" fillId="0" borderId="11" xfId="1" applyBorder="1" applyAlignment="1">
      <alignment vertical="top" wrapText="1"/>
    </xf>
    <xf numFmtId="6" fontId="0" fillId="0" borderId="5" xfId="0" applyNumberFormat="1" applyBorder="1" applyAlignment="1">
      <alignment vertical="top" wrapText="1"/>
    </xf>
    <xf numFmtId="0" fontId="4" fillId="0" borderId="0" xfId="0" applyFont="1"/>
    <xf numFmtId="0" fontId="1" fillId="0" borderId="5" xfId="0" applyFont="1" applyBorder="1" applyAlignment="1">
      <alignment vertical="top" wrapText="1"/>
    </xf>
    <xf numFmtId="166" fontId="0" fillId="0" borderId="5" xfId="0" applyNumberFormat="1" applyBorder="1"/>
    <xf numFmtId="0" fontId="0" fillId="0" borderId="5" xfId="0" applyBorder="1"/>
    <xf numFmtId="20" fontId="0" fillId="0" borderId="5" xfId="0" applyNumberFormat="1" applyBorder="1"/>
    <xf numFmtId="1" fontId="0" fillId="0" borderId="5" xfId="0" applyNumberFormat="1" applyBorder="1" applyAlignment="1">
      <alignment horizontal="right"/>
    </xf>
    <xf numFmtId="0" fontId="4" fillId="0" borderId="5" xfId="0" applyFont="1" applyBorder="1"/>
    <xf numFmtId="1" fontId="0" fillId="0" borderId="5" xfId="0" applyNumberFormat="1" applyBorder="1"/>
    <xf numFmtId="0" fontId="0" fillId="0" borderId="5" xfId="0" applyBorder="1" applyAlignment="1">
      <alignment vertical="top"/>
    </xf>
    <xf numFmtId="0" fontId="1" fillId="0" borderId="5" xfId="0" applyFont="1" applyBorder="1" applyAlignment="1">
      <alignment vertical="top"/>
    </xf>
    <xf numFmtId="0" fontId="0" fillId="0" borderId="0" xfId="0" applyAlignment="1">
      <alignment textRotation="76"/>
    </xf>
    <xf numFmtId="0" fontId="4" fillId="0" borderId="0" xfId="0" applyFont="1" applyAlignment="1">
      <alignment textRotation="76"/>
    </xf>
    <xf numFmtId="0" fontId="0" fillId="5" borderId="0" xfId="0" applyFill="1"/>
    <xf numFmtId="0" fontId="0" fillId="0" borderId="0" xfId="0" applyFill="1"/>
    <xf numFmtId="0" fontId="0" fillId="0" borderId="12" xfId="0" applyFill="1" applyBorder="1" applyAlignment="1">
      <alignment vertical="top" wrapText="1"/>
    </xf>
    <xf numFmtId="0" fontId="0" fillId="0" borderId="13" xfId="0" applyFill="1" applyBorder="1" applyAlignment="1">
      <alignment vertical="top" wrapText="1"/>
    </xf>
    <xf numFmtId="0" fontId="2" fillId="0" borderId="14" xfId="1" applyFill="1" applyBorder="1" applyAlignment="1">
      <alignment vertical="top" wrapText="1"/>
    </xf>
    <xf numFmtId="0" fontId="1" fillId="0" borderId="5" xfId="0" applyFont="1" applyFill="1" applyBorder="1" applyAlignment="1">
      <alignment vertical="top" wrapText="1"/>
    </xf>
    <xf numFmtId="0" fontId="2" fillId="0" borderId="12" xfId="1" applyFill="1"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cellXfs>
  <cellStyles count="2">
    <cellStyle name="Lien hypertexte"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lafagette.com/" TargetMode="External"/><Relationship Id="rId18" Type="http://schemas.openxmlformats.org/officeDocument/2006/relationships/hyperlink" Target="http://moulindelaguillou.fr/" TargetMode="External"/><Relationship Id="rId26" Type="http://schemas.openxmlformats.org/officeDocument/2006/relationships/hyperlink" Target="http://www.mussidan.fr/mussidan-la-mairie/services-municipaux/centre-d-hebergement-collectif-victor-hugo.html" TargetMode="External"/><Relationship Id="rId39" Type="http://schemas.openxmlformats.org/officeDocument/2006/relationships/hyperlink" Target="http://leclosdessonges.com/" TargetMode="External"/><Relationship Id="rId21" Type="http://schemas.openxmlformats.org/officeDocument/2006/relationships/hyperlink" Target="http://www.cis-montignac-lascaux.com/" TargetMode="External"/><Relationship Id="rId34" Type="http://schemas.openxmlformats.org/officeDocument/2006/relationships/hyperlink" Target="https://www.airbnb.fr/rooms/14499750?location=Fossemagne&amp;adults=5&amp;check_in=2018-08-08&amp;check_out=2018-08-09" TargetMode="External"/><Relationship Id="rId42" Type="http://schemas.openxmlformats.org/officeDocument/2006/relationships/hyperlink" Target="https://www.airbnb.fr/rooms/16840588" TargetMode="External"/><Relationship Id="rId47" Type="http://schemas.openxmlformats.org/officeDocument/2006/relationships/hyperlink" Target="http://www.villaquieta.com/" TargetMode="External"/><Relationship Id="rId50" Type="http://schemas.openxmlformats.org/officeDocument/2006/relationships/hyperlink" Target="http://www.lespeyrouses-24.com/" TargetMode="External"/><Relationship Id="rId55" Type="http://schemas.openxmlformats.org/officeDocument/2006/relationships/hyperlink" Target="http://www.gitesarlat.com/" TargetMode="External"/><Relationship Id="rId63" Type="http://schemas.openxmlformats.org/officeDocument/2006/relationships/hyperlink" Target="https://www.leclosromantic.com/les-chambres-d-h%C3%B4tes/" TargetMode="External"/><Relationship Id="rId68" Type="http://schemas.openxmlformats.org/officeDocument/2006/relationships/hyperlink" Target="https://www.tourisme-isleperigord.com/chambres-dhotes" TargetMode="External"/><Relationship Id="rId76" Type="http://schemas.openxmlformats.org/officeDocument/2006/relationships/hyperlink" Target="http://www.saintmedarddeguizieres.fr/chambres-dhotes/" TargetMode="External"/><Relationship Id="rId84" Type="http://schemas.openxmlformats.org/officeDocument/2006/relationships/hyperlink" Target="http://www.hotel-lagravette.com/" TargetMode="External"/><Relationship Id="rId89" Type="http://schemas.openxmlformats.org/officeDocument/2006/relationships/hyperlink" Target="http://www.larolandie-limeuil.com/tarifs-acc%C3%A8s/" TargetMode="External"/><Relationship Id="rId7" Type="http://schemas.openxmlformats.org/officeDocument/2006/relationships/hyperlink" Target="http://www.fermefleurieperigord.com/&#8203;&#8203;" TargetMode="External"/><Relationship Id="rId71" Type="http://schemas.openxmlformats.org/officeDocument/2006/relationships/hyperlink" Target="https://www.cybevasion.fr/gites-la-ferme-de-grand-jean-creysse-eh327290.html" TargetMode="External"/><Relationship Id="rId2" Type="http://schemas.openxmlformats.org/officeDocument/2006/relationships/hyperlink" Target="http://www.belvesdecastillon.fr/pages/hebergement/tarifs.html" TargetMode="External"/><Relationship Id="rId16" Type="http://schemas.openxmlformats.org/officeDocument/2006/relationships/hyperlink" Target="http://www.chateauduroc-enperigord.com/" TargetMode="External"/><Relationship Id="rId29" Type="http://schemas.openxmlformats.org/officeDocument/2006/relationships/hyperlink" Target="http://www.lescodelpont.com/" TargetMode="External"/><Relationship Id="rId11" Type="http://schemas.openxmlformats.org/officeDocument/2006/relationships/hyperlink" Target="http://www.mussidan.fr/" TargetMode="External"/><Relationship Id="rId24" Type="http://schemas.openxmlformats.org/officeDocument/2006/relationships/hyperlink" Target="http://www.dordogne-perigord-gites.com/" TargetMode="External"/><Relationship Id="rId32" Type="http://schemas.openxmlformats.org/officeDocument/2006/relationships/hyperlink" Target="https://www.airbnb.fr/rooms/10718406?location=Saint%20Astier&amp;adults=5&amp;check_in=2018-08-06&amp;check_out=2018-08-07" TargetMode="External"/><Relationship Id="rId37" Type="http://schemas.openxmlformats.org/officeDocument/2006/relationships/hyperlink" Target="https://www.airbnb.fr/rooms/6605036" TargetMode="External"/><Relationship Id="rId40" Type="http://schemas.openxmlformats.org/officeDocument/2006/relationships/hyperlink" Target="http://www.lebelorme.com/" TargetMode="External"/><Relationship Id="rId45" Type="http://schemas.openxmlformats.org/officeDocument/2006/relationships/hyperlink" Target="http://www.chaletsdelaupie.com/index.html" TargetMode="External"/><Relationship Id="rId53" Type="http://schemas.openxmlformats.org/officeDocument/2006/relationships/hyperlink" Target="http://www.la-vitrolle.fr/" TargetMode="External"/><Relationship Id="rId58" Type="http://schemas.openxmlformats.org/officeDocument/2006/relationships/hyperlink" Target="http://domaine-val-atur.com/" TargetMode="External"/><Relationship Id="rId66" Type="http://schemas.openxmlformats.org/officeDocument/2006/relationships/hyperlink" Target="http://www.ladouze.fr/index.php?id_page=19&amp;nom_page=artisans" TargetMode="External"/><Relationship Id="rId74" Type="http://schemas.openxmlformats.org/officeDocument/2006/relationships/hyperlink" Target="http://www.gites-dordogne-sarlat.fr/" TargetMode="External"/><Relationship Id="rId79" Type="http://schemas.openxmlformats.org/officeDocument/2006/relationships/hyperlink" Target="https://www.airbnb.fr/rooms/24612034?location=Saint%20M%C3%A9dard%20de%20Guizi%C3%A8res%2C%20France&amp;s=NpnqZFid" TargetMode="External"/><Relationship Id="rId87" Type="http://schemas.openxmlformats.org/officeDocument/2006/relationships/hyperlink" Target="http://cheque-vacances.mobi/detail/ptl?nid=1245678" TargetMode="External"/><Relationship Id="rId5" Type="http://schemas.openxmlformats.org/officeDocument/2006/relationships/hyperlink" Target="http://puycarpin.com/" TargetMode="External"/><Relationship Id="rId61" Type="http://schemas.openxmlformats.org/officeDocument/2006/relationships/hyperlink" Target="https://www.airbnb.fr/rooms/16910920?location=Saint%20Laurent%20sur%20Manoire%2C%20France&amp;adults=1&amp;children=0&amp;infants=0&amp;s=8tJVSMxf" TargetMode="External"/><Relationship Id="rId82" Type="http://schemas.openxmlformats.org/officeDocument/2006/relationships/hyperlink" Target="http://www.ville-siorac-en-perigord.fr/tourisme_&amp;_loisirs/_hebergements_sur_siorac_en_perigord/" TargetMode="External"/><Relationship Id="rId90" Type="http://schemas.openxmlformats.org/officeDocument/2006/relationships/printerSettings" Target="../printerSettings/printerSettings2.bin"/><Relationship Id="rId19" Type="http://schemas.openxmlformats.org/officeDocument/2006/relationships/hyperlink" Target="http://cladecharoeven24.wixsite.com/maison-de-cladech" TargetMode="External"/><Relationship Id="rId4" Type="http://schemas.openxmlformats.org/officeDocument/2006/relationships/hyperlink" Target="http://www.lapignarderiehome.com/" TargetMode="External"/><Relationship Id="rId9" Type="http://schemas.openxmlformats.org/officeDocument/2006/relationships/hyperlink" Target="http://www.lemaraval.com/" TargetMode="External"/><Relationship Id="rId14" Type="http://schemas.openxmlformats.org/officeDocument/2006/relationships/hyperlink" Target="http://www.mfr-du-bergeracois.com/page-12-accueil-de-groupes.html" TargetMode="External"/><Relationship Id="rId22" Type="http://schemas.openxmlformats.org/officeDocument/2006/relationships/hyperlink" Target="http://www.hifrance.org/auberge-de-jeunesse/cadouin--perigord.html?page=article" TargetMode="External"/><Relationship Id="rId27" Type="http://schemas.openxmlformats.org/officeDocument/2006/relationships/hyperlink" Target="http://www.castillonlabataille.fr/decouvrir-castillon/hebergements/" TargetMode="External"/><Relationship Id="rId30" Type="http://schemas.openxmlformats.org/officeDocument/2006/relationships/hyperlink" Target="https://www.airbnb.fr/rooms/20356899?location=Guitres&amp;adults=5&amp;check_in=2018-08-04&amp;check_out=2018-08-05" TargetMode="External"/><Relationship Id="rId35" Type="http://schemas.openxmlformats.org/officeDocument/2006/relationships/hyperlink" Target="https://www.airbnb.fr/rooms/2722123?s=Dbq-Vsos&amp;check_in=2018-08-03&amp;guests=5&amp;adults=5&amp;check_out=2018-08-04" TargetMode="External"/><Relationship Id="rId43" Type="http://schemas.openxmlformats.org/officeDocument/2006/relationships/hyperlink" Target="http://www.lescabanesdejeanne.com/" TargetMode="External"/><Relationship Id="rId48" Type="http://schemas.openxmlformats.org/officeDocument/2006/relationships/hyperlink" Target="http://www.gite-chambres-sarlatperigord.fr/" TargetMode="External"/><Relationship Id="rId56" Type="http://schemas.openxmlformats.org/officeDocument/2006/relationships/hyperlink" Target="http://www.gites-combechaude-perigord-noir.com/" TargetMode="External"/><Relationship Id="rId64" Type="http://schemas.openxmlformats.org/officeDocument/2006/relationships/hyperlink" Target="http://www.lapetitemaisondanslejardin.fr/" TargetMode="External"/><Relationship Id="rId69" Type="http://schemas.openxmlformats.org/officeDocument/2006/relationships/hyperlink" Target="http://www.ccivs.fr/publications/tourisme?download=44:se-loger-en-vallee-de-l-isle-2018" TargetMode="External"/><Relationship Id="rId77" Type="http://schemas.openxmlformats.org/officeDocument/2006/relationships/hyperlink" Target="https://www.airbnb.fr/rooms/20356899" TargetMode="External"/><Relationship Id="rId8" Type="http://schemas.openxmlformats.org/officeDocument/2006/relationships/hyperlink" Target="https://chateaudebeausejour.fr/" TargetMode="External"/><Relationship Id="rId51" Type="http://schemas.openxmlformats.org/officeDocument/2006/relationships/hyperlink" Target="http://www.leschambresdumanoir-sarlat.com/Les_chambres_du_Manoir_Sarlat/Bienvenue.html" TargetMode="External"/><Relationship Id="rId72" Type="http://schemas.openxmlformats.org/officeDocument/2006/relationships/hyperlink" Target="http://www.tourisme-dordogne-paysfoyen.com/les-h%C3%A9bergements-collectifs" TargetMode="External"/><Relationship Id="rId80" Type="http://schemas.openxmlformats.org/officeDocument/2006/relationships/hyperlink" Target="http://www.menesplet.fr/patrimoine-tourisme/info-touristiques/hebergement-restauration/" TargetMode="External"/><Relationship Id="rId85" Type="http://schemas.openxmlformats.org/officeDocument/2006/relationships/hyperlink" Target="http://www.hoteldelabbaye-lascaux.com/wp-content/uploads/2018/01/TARIF-CHAMBRES-2018.pdf" TargetMode="External"/><Relationship Id="rId3" Type="http://schemas.openxmlformats.org/officeDocument/2006/relationships/hyperlink" Target="http://www.chateauclaudbellevue.com/" TargetMode="External"/><Relationship Id="rId12" Type="http://schemas.openxmlformats.org/officeDocument/2006/relationships/hyperlink" Target="http://www.lacabanedordogne.com/" TargetMode="External"/><Relationship Id="rId17" Type="http://schemas.openxmlformats.org/officeDocument/2006/relationships/hyperlink" Target="http://www.poneyclubsaintsauveur.com/" TargetMode="External"/><Relationship Id="rId25" Type="http://schemas.openxmlformats.org/officeDocument/2006/relationships/hyperlink" Target="http://www.gites-ruraux-france-dordogne.com/" TargetMode="External"/><Relationship Id="rId33" Type="http://schemas.openxmlformats.org/officeDocument/2006/relationships/hyperlink" Target="https://www.airbnb.fr/rooms/9933362?location=P%C3%A9rigueux&amp;adults=5&amp;check_in=2018-08-06&amp;check_out=2018-08-07" TargetMode="External"/><Relationship Id="rId38" Type="http://schemas.openxmlformats.org/officeDocument/2006/relationships/hyperlink" Target="http://www.laurival.com/" TargetMode="External"/><Relationship Id="rId46" Type="http://schemas.openxmlformats.org/officeDocument/2006/relationships/hyperlink" Target="https://www.leschambresdebonneval.com/" TargetMode="External"/><Relationship Id="rId59" Type="http://schemas.openxmlformats.org/officeDocument/2006/relationships/hyperlink" Target="http://www.chezfrancoiseetjeanlouis.fr/" TargetMode="External"/><Relationship Id="rId67" Type="http://schemas.openxmlformats.org/officeDocument/2006/relationships/hyperlink" Target="https://www.giteslapetiteveyriere.fr/" TargetMode="External"/><Relationship Id="rId20" Type="http://schemas.openxmlformats.org/officeDocument/2006/relationships/hyperlink" Target="https://www.cap-sireuil.org/" TargetMode="External"/><Relationship Id="rId41" Type="http://schemas.openxmlformats.org/officeDocument/2006/relationships/hyperlink" Target="http://www.buddha-camp.fr/" TargetMode="External"/><Relationship Id="rId54" Type="http://schemas.openxmlformats.org/officeDocument/2006/relationships/hyperlink" Target="http://www.chaletlanoyeraie.fr/sarlat/" TargetMode="External"/><Relationship Id="rId62" Type="http://schemas.openxmlformats.org/officeDocument/2006/relationships/hyperlink" Target="https://www.airbnb.fr/rooms/12879201?s=PvAarotu" TargetMode="External"/><Relationship Id="rId70" Type="http://schemas.openxmlformats.org/officeDocument/2006/relationships/hyperlink" Target="https://gites-la-riviere.jimdo.com/" TargetMode="External"/><Relationship Id="rId75" Type="http://schemas.openxmlformats.org/officeDocument/2006/relationships/hyperlink" Target="http://www.stseurinsurlisle.com/tourisme/hebergements.php" TargetMode="External"/><Relationship Id="rId83" Type="http://schemas.openxmlformats.org/officeDocument/2006/relationships/hyperlink" Target="http://www.ville-siorac-en-perigord.fr/tourisme_&amp;_loisirs/_hebergements_sur_siorac_en_perigord/" TargetMode="External"/><Relationship Id="rId88" Type="http://schemas.openxmlformats.org/officeDocument/2006/relationships/hyperlink" Target="http://chateau.galot.pagesperso-orange.fr/m1s1.html" TargetMode="External"/><Relationship Id="rId1" Type="http://schemas.openxmlformats.org/officeDocument/2006/relationships/hyperlink" Target="http://www.castillonlabataille.fr/decouvrir-castillon/hebergements/" TargetMode="External"/><Relationship Id="rId6" Type="http://schemas.openxmlformats.org/officeDocument/2006/relationships/hyperlink" Target="https://www.airbnb.fr/rooms/922065?s=-_iej2GH&#8203;" TargetMode="External"/><Relationship Id="rId15" Type="http://schemas.openxmlformats.org/officeDocument/2006/relationships/hyperlink" Target="http://fontenille.com/" TargetMode="External"/><Relationship Id="rId23" Type="http://schemas.openxmlformats.org/officeDocument/2006/relationships/hyperlink" Target="http://www.perigordnoir-valleedordogne.com/" TargetMode="External"/><Relationship Id="rId28" Type="http://schemas.openxmlformats.org/officeDocument/2006/relationships/hyperlink" Target="http://www.mairie-saint-christophe-des-bardes.com/index.php/vin-et-tourisme/hebergements" TargetMode="External"/><Relationship Id="rId36" Type="http://schemas.openxmlformats.org/officeDocument/2006/relationships/hyperlink" Target="https://www.airbnb.fr/rooms/922065?s=-_iej2GH&#8203;" TargetMode="External"/><Relationship Id="rId49" Type="http://schemas.openxmlformats.org/officeDocument/2006/relationships/hyperlink" Target="http://www.lafermeducombal.com/" TargetMode="External"/><Relationship Id="rId57" Type="http://schemas.openxmlformats.org/officeDocument/2006/relationships/hyperlink" Target="http://lesfoiesgrasderillac-shop.fr/" TargetMode="External"/><Relationship Id="rId10" Type="http://schemas.openxmlformats.org/officeDocument/2006/relationships/hyperlink" Target="https://www.campingmaisonneuve.com/" TargetMode="External"/><Relationship Id="rId31" Type="http://schemas.openxmlformats.org/officeDocument/2006/relationships/hyperlink" Target="https://www.airbnb.fr/rooms/14198621?location=Guitres&amp;adults=5&amp;check_in=2018-08-05&amp;check_out=2018-08-06" TargetMode="External"/><Relationship Id="rId44" Type="http://schemas.openxmlformats.org/officeDocument/2006/relationships/hyperlink" Target="https://www.saint-amand-de-coly.org/hebergement.php" TargetMode="External"/><Relationship Id="rId52" Type="http://schemas.openxmlformats.org/officeDocument/2006/relationships/hyperlink" Target="https://www.domainedebarbe.com/" TargetMode="External"/><Relationship Id="rId60" Type="http://schemas.openxmlformats.org/officeDocument/2006/relationships/hyperlink" Target="https://www.airbnb.fr/rooms/7036623?s=U6tTf5GM" TargetMode="External"/><Relationship Id="rId65" Type="http://schemas.openxmlformats.org/officeDocument/2006/relationships/hyperlink" Target="http://www.ladouze.fr/index.php?id_page=19&amp;nom_page=artisans" TargetMode="External"/><Relationship Id="rId73" Type="http://schemas.openxmlformats.org/officeDocument/2006/relationships/hyperlink" Target="http://www.cazoules.fr/hebergement.html" TargetMode="External"/><Relationship Id="rId78" Type="http://schemas.openxmlformats.org/officeDocument/2006/relationships/hyperlink" Target="https://www.airbnb.fr/rooms/22366170?location=Saint%20M%C3%A9dard%20de%20Guizi%C3%A8res%2C%20France&amp;s=NpnqZFid" TargetMode="External"/><Relationship Id="rId81" Type="http://schemas.openxmlformats.org/officeDocument/2006/relationships/hyperlink" Target="http://www.fermelalandine.fr/" TargetMode="External"/><Relationship Id="rId86" Type="http://schemas.openxmlformats.org/officeDocument/2006/relationships/hyperlink" Target="http://cheque-vacances.mobi/detail/ptl?nid=1208409"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lacabanedordogne.com/" TargetMode="External"/><Relationship Id="rId13" Type="http://schemas.openxmlformats.org/officeDocument/2006/relationships/hyperlink" Target="https://www.jardinsabbaye.com/" TargetMode="External"/><Relationship Id="rId18" Type="http://schemas.openxmlformats.org/officeDocument/2006/relationships/printerSettings" Target="../printerSettings/printerSettings3.bin"/><Relationship Id="rId3" Type="http://schemas.openxmlformats.org/officeDocument/2006/relationships/hyperlink" Target="http://www.cazoules.fr/camping-cazoules.html" TargetMode="External"/><Relationship Id="rId7" Type="http://schemas.openxmlformats.org/officeDocument/2006/relationships/hyperlink" Target="https://www.campingleperpetuum.com/" TargetMode="External"/><Relationship Id="rId12" Type="http://schemas.openxmlformats.org/officeDocument/2006/relationships/hyperlink" Target="https://www.soleilplage.fr/" TargetMode="External"/><Relationship Id="rId17" Type="http://schemas.openxmlformats.org/officeDocument/2006/relationships/hyperlink" Target="https://www.camping-riviere-domme.com/" TargetMode="External"/><Relationship Id="rId2" Type="http://schemas.openxmlformats.org/officeDocument/2006/relationships/hyperlink" Target="http://www.la-sole.com/564-camping-3-etoiles/813-pres-de-souillac.html" TargetMode="External"/><Relationship Id="rId16" Type="http://schemas.openxmlformats.org/officeDocument/2006/relationships/hyperlink" Target="https://www.ombrages.fr/" TargetMode="External"/><Relationship Id="rId1" Type="http://schemas.openxmlformats.org/officeDocument/2006/relationships/hyperlink" Target="https://www.camping-lesondines.com/" TargetMode="External"/><Relationship Id="rId6" Type="http://schemas.openxmlformats.org/officeDocument/2006/relationships/hyperlink" Target="https://www.lebosquet.com/" TargetMode="External"/><Relationship Id="rId11" Type="http://schemas.openxmlformats.org/officeDocument/2006/relationships/hyperlink" Target="http://www.beaurivagedordogne.com/" TargetMode="External"/><Relationship Id="rId5" Type="http://schemas.openxmlformats.org/officeDocument/2006/relationships/hyperlink" Target="https://www.lesgranges-fr.com/" TargetMode="External"/><Relationship Id="rId15" Type="http://schemas.openxmlformats.org/officeDocument/2006/relationships/hyperlink" Target="https://www.campingduport.net/" TargetMode="External"/><Relationship Id="rId10" Type="http://schemas.openxmlformats.org/officeDocument/2006/relationships/hyperlink" Target="https://www.lepontdemazerat.com/" TargetMode="External"/><Relationship Id="rId4" Type="http://schemas.openxmlformats.org/officeDocument/2006/relationships/hyperlink" Target="https://www.lepontdemazerat.com/" TargetMode="External"/><Relationship Id="rId9" Type="http://schemas.openxmlformats.org/officeDocument/2006/relationships/hyperlink" Target="http://www.labouysse.com/" TargetMode="External"/><Relationship Id="rId14" Type="http://schemas.openxmlformats.org/officeDocument/2006/relationships/hyperlink" Target="https://www.camping-bourniou.co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castelnaud.com/" TargetMode="External"/><Relationship Id="rId13" Type="http://schemas.openxmlformats.org/officeDocument/2006/relationships/hyperlink" Target="https://www.eyrignac.com/fr/" TargetMode="External"/><Relationship Id="rId18" Type="http://schemas.openxmlformats.org/officeDocument/2006/relationships/hyperlink" Target="http://chateaudelanquais.fr/" TargetMode="External"/><Relationship Id="rId26" Type="http://schemas.openxmlformats.org/officeDocument/2006/relationships/hyperlink" Target="http://www.ccivs.fr/publications/tourisme?download=45:guide-touristique-2018-vallee-de-l-isle" TargetMode="External"/><Relationship Id="rId3" Type="http://schemas.openxmlformats.org/officeDocument/2006/relationships/hyperlink" Target="http://happy.eyrignac.com/" TargetMode="External"/><Relationship Id="rId21" Type="http://schemas.openxmlformats.org/officeDocument/2006/relationships/hyperlink" Target="http://www.la-madeleine-perigord.com/" TargetMode="External"/><Relationship Id="rId7" Type="http://schemas.openxmlformats.org/officeDocument/2006/relationships/hyperlink" Target="http://chateau-beynac.com/" TargetMode="External"/><Relationship Id="rId12" Type="http://schemas.openxmlformats.org/officeDocument/2006/relationships/hyperlink" Target="https://www.vert-marine.com/grottes-de-lacave-46/index.php" TargetMode="External"/><Relationship Id="rId17" Type="http://schemas.openxmlformats.org/officeDocument/2006/relationships/hyperlink" Target="https://les-grands-sites-du-perigord.com/les-grands-sites/cloitre-de-cadouin" TargetMode="External"/><Relationship Id="rId25" Type="http://schemas.openxmlformats.org/officeDocument/2006/relationships/hyperlink" Target="http://www.ccivs.fr/publications/tourisme?download=21:carte-veloroute-voie-verte" TargetMode="External"/><Relationship Id="rId2" Type="http://schemas.openxmlformats.org/officeDocument/2006/relationships/hyperlink" Target="http://www.batailledecastillon.com/" TargetMode="External"/><Relationship Id="rId16" Type="http://schemas.openxmlformats.org/officeDocument/2006/relationships/hyperlink" Target="http://jardins-panoramiques-limeuil.com/" TargetMode="External"/><Relationship Id="rId20" Type="http://schemas.openxmlformats.org/officeDocument/2006/relationships/hyperlink" Target="http://fondation-isle.e-monsite.com/" TargetMode="External"/><Relationship Id="rId29" Type="http://schemas.openxmlformats.org/officeDocument/2006/relationships/hyperlink" Target="https://www.moulin-duellas.fr/moulin/" TargetMode="External"/><Relationship Id="rId1" Type="http://schemas.openxmlformats.org/officeDocument/2006/relationships/hyperlink" Target="http://www.gouffre-proumeyssac.com/" TargetMode="External"/><Relationship Id="rId6" Type="http://schemas.openxmlformats.org/officeDocument/2006/relationships/hyperlink" Target="http://lesgrottesdemaxange.com/" TargetMode="External"/><Relationship Id="rId11" Type="http://schemas.openxmlformats.org/officeDocument/2006/relationships/hyperlink" Target="http://www.chateau-fenelon.fr/" TargetMode="External"/><Relationship Id="rId24" Type="http://schemas.openxmlformats.org/officeDocument/2006/relationships/hyperlink" Target="https://www.campagne-en-perigord.fr/" TargetMode="External"/><Relationship Id="rId32" Type="http://schemas.openxmlformats.org/officeDocument/2006/relationships/printerSettings" Target="../printerSettings/printerSettings4.bin"/><Relationship Id="rId5" Type="http://schemas.openxmlformats.org/officeDocument/2006/relationships/hyperlink" Target="http://marqueyssac.com/manifestations/" TargetMode="External"/><Relationship Id="rId15" Type="http://schemas.openxmlformats.org/officeDocument/2006/relationships/hyperlink" Target="http://www.visites-en-perigord.com/index.php/fr/pass" TargetMode="External"/><Relationship Id="rId23" Type="http://schemas.openxmlformats.org/officeDocument/2006/relationships/hyperlink" Target="http://www.grottedusorcier.com/" TargetMode="External"/><Relationship Id="rId28" Type="http://schemas.openxmlformats.org/officeDocument/2006/relationships/hyperlink" Target="http://rando.dordogne.fr/?page_id=183" TargetMode="External"/><Relationship Id="rId10" Type="http://schemas.openxmlformats.org/officeDocument/2006/relationships/hyperlink" Target="http://www.marqueyssac.com/" TargetMode="External"/><Relationship Id="rId19" Type="http://schemas.openxmlformats.org/officeDocument/2006/relationships/hyperlink" Target="https://www.chateau-de-tiregand.com/" TargetMode="External"/><Relationship Id="rId31" Type="http://schemas.openxmlformats.org/officeDocument/2006/relationships/hyperlink" Target="https://www.dordogne-perigord-tourisme.fr/voir-faire/sites-monuments/detail/?ido=saint-martin-l-astier-eglise-romane-saint-martin-l-astier-PCUAQU024FS0010B" TargetMode="External"/><Relationship Id="rId4" Type="http://schemas.openxmlformats.org/officeDocument/2006/relationships/hyperlink" Target="http://www.gabarre-beynac.com/" TargetMode="External"/><Relationship Id="rId9" Type="http://schemas.openxmlformats.org/officeDocument/2006/relationships/hyperlink" Target="http://www.milandes.com/" TargetMode="External"/><Relationship Id="rId14" Type="http://schemas.openxmlformats.org/officeDocument/2006/relationships/hyperlink" Target="https://www.castel-merle.com/" TargetMode="External"/><Relationship Id="rId22" Type="http://schemas.openxmlformats.org/officeDocument/2006/relationships/hyperlink" Target="http://www.rocdecazelle.com/" TargetMode="External"/><Relationship Id="rId27" Type="http://schemas.openxmlformats.org/officeDocument/2006/relationships/hyperlink" Target="https://www.perigorddecouverte.com/" TargetMode="External"/><Relationship Id="rId30" Type="http://schemas.openxmlformats.org/officeDocument/2006/relationships/hyperlink" Target="https://www.chateaudemauriac.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velo-oxygen.fr/" TargetMode="External"/><Relationship Id="rId2" Type="http://schemas.openxmlformats.org/officeDocument/2006/relationships/hyperlink" Target="http://www.velo-oxygen.fr/" TargetMode="External"/><Relationship Id="rId1" Type="http://schemas.openxmlformats.org/officeDocument/2006/relationships/hyperlink" Target="http://www.culturevelo.com/-Perigueux-" TargetMode="External"/><Relationship Id="rId5" Type="http://schemas.openxmlformats.org/officeDocument/2006/relationships/hyperlink" Target="http://www.decathlon.fr/" TargetMode="External"/><Relationship Id="rId4" Type="http://schemas.openxmlformats.org/officeDocument/2006/relationships/hyperlink" Target="http://www.velo-oxygen.fr/"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9"/>
  <sheetViews>
    <sheetView showGridLines="0" topLeftCell="B4" workbookViewId="0">
      <selection activeCell="H9" sqref="H9"/>
    </sheetView>
  </sheetViews>
  <sheetFormatPr baseColWidth="10" defaultColWidth="8.81640625" defaultRowHeight="14.5"/>
  <cols>
    <col min="1" max="1" width="1.54296875" style="1" customWidth="1"/>
    <col min="2" max="2" width="3" style="1" bestFit="1" customWidth="1"/>
    <col min="3" max="3" width="21.26953125" style="2" bestFit="1" customWidth="1"/>
    <col min="4" max="5" width="21.6328125" style="2" bestFit="1" customWidth="1"/>
    <col min="6" max="6" width="6.81640625" style="2" bestFit="1" customWidth="1"/>
    <col min="7" max="7" width="9.08984375" style="2" customWidth="1"/>
    <col min="8" max="8" width="10.54296875" style="2" customWidth="1"/>
    <col min="9" max="9" width="7.36328125" style="2" customWidth="1"/>
    <col min="10" max="10" width="7.6328125" style="2" customWidth="1"/>
    <col min="11" max="11" width="8.453125" style="2" customWidth="1"/>
    <col min="12" max="12" width="49.36328125" style="1" customWidth="1"/>
    <col min="13" max="16384" width="8.81640625" style="1"/>
  </cols>
  <sheetData>
    <row r="1" spans="2:12">
      <c r="C1" s="52" t="s">
        <v>724</v>
      </c>
      <c r="D1"/>
      <c r="E1"/>
      <c r="F1"/>
      <c r="G1"/>
      <c r="H1"/>
      <c r="I1"/>
      <c r="J1"/>
      <c r="K1"/>
      <c r="L1"/>
    </row>
    <row r="2" spans="2:12" ht="43.5">
      <c r="B2" s="24" t="s">
        <v>43</v>
      </c>
      <c r="C2" s="70" t="s">
        <v>706</v>
      </c>
      <c r="D2" s="70" t="s">
        <v>676</v>
      </c>
      <c r="E2" s="70" t="s">
        <v>677</v>
      </c>
      <c r="F2" s="70" t="s">
        <v>25</v>
      </c>
      <c r="G2" s="70" t="s">
        <v>678</v>
      </c>
      <c r="H2" s="70" t="s">
        <v>679</v>
      </c>
      <c r="I2" s="70" t="s">
        <v>680</v>
      </c>
      <c r="J2" s="70" t="s">
        <v>681</v>
      </c>
      <c r="K2" s="70" t="s">
        <v>682</v>
      </c>
      <c r="L2" s="70" t="s">
        <v>38</v>
      </c>
    </row>
    <row r="3" spans="2:12">
      <c r="B3" s="49">
        <f>ROW()-3</f>
        <v>0</v>
      </c>
      <c r="C3" s="71">
        <v>43311</v>
      </c>
      <c r="D3" s="72" t="s">
        <v>683</v>
      </c>
      <c r="E3" s="72" t="s">
        <v>684</v>
      </c>
      <c r="F3" s="72"/>
      <c r="G3" s="72"/>
      <c r="H3" s="72"/>
      <c r="I3" s="72"/>
      <c r="J3" s="72"/>
      <c r="K3" s="73">
        <v>8.3333333333333329E-2</v>
      </c>
      <c r="L3" s="72" t="s">
        <v>685</v>
      </c>
    </row>
    <row r="4" spans="2:12">
      <c r="B4" s="49">
        <f t="shared" ref="B4:B16" si="0">ROW()-3</f>
        <v>1</v>
      </c>
      <c r="C4" s="71">
        <v>43312</v>
      </c>
      <c r="D4" s="72" t="s">
        <v>684</v>
      </c>
      <c r="E4" s="72" t="s">
        <v>686</v>
      </c>
      <c r="F4" s="72">
        <v>18.22</v>
      </c>
      <c r="G4" s="72">
        <v>371</v>
      </c>
      <c r="H4" s="72">
        <v>388</v>
      </c>
      <c r="I4" s="72">
        <v>66</v>
      </c>
      <c r="J4" s="72">
        <v>134</v>
      </c>
      <c r="K4" s="73">
        <v>0.20833333333333334</v>
      </c>
      <c r="L4" s="72" t="s">
        <v>687</v>
      </c>
    </row>
    <row r="5" spans="2:12">
      <c r="B5" s="49">
        <f t="shared" si="0"/>
        <v>2</v>
      </c>
      <c r="C5" s="71">
        <v>43313</v>
      </c>
      <c r="D5" s="72" t="s">
        <v>686</v>
      </c>
      <c r="E5" s="72" t="s">
        <v>84</v>
      </c>
      <c r="F5" s="72">
        <v>36.36</v>
      </c>
      <c r="G5" s="72">
        <v>259</v>
      </c>
      <c r="H5" s="72">
        <v>278</v>
      </c>
      <c r="I5" s="72">
        <v>50</v>
      </c>
      <c r="J5" s="72">
        <v>97</v>
      </c>
      <c r="K5" s="73">
        <v>8.3333333333333329E-2</v>
      </c>
      <c r="L5" s="72" t="s">
        <v>688</v>
      </c>
    </row>
    <row r="6" spans="2:12">
      <c r="B6" s="49">
        <f t="shared" si="0"/>
        <v>3</v>
      </c>
      <c r="C6" s="71">
        <v>43314</v>
      </c>
      <c r="D6" s="72" t="s">
        <v>84</v>
      </c>
      <c r="E6" s="72" t="s">
        <v>120</v>
      </c>
      <c r="F6" s="72">
        <v>34.15</v>
      </c>
      <c r="G6" s="72">
        <v>343</v>
      </c>
      <c r="H6" s="72">
        <v>327</v>
      </c>
      <c r="I6" s="72">
        <v>34</v>
      </c>
      <c r="J6" s="72">
        <v>134</v>
      </c>
      <c r="K6" s="73">
        <v>4.1666666666666664E-2</v>
      </c>
      <c r="L6" s="72" t="s">
        <v>689</v>
      </c>
    </row>
    <row r="7" spans="2:12">
      <c r="B7" s="49">
        <f t="shared" si="0"/>
        <v>4</v>
      </c>
      <c r="C7" s="71">
        <v>43315</v>
      </c>
      <c r="D7" s="72" t="s">
        <v>120</v>
      </c>
      <c r="E7" s="72" t="s">
        <v>690</v>
      </c>
      <c r="F7" s="72">
        <v>41.21</v>
      </c>
      <c r="G7" s="74">
        <v>149</v>
      </c>
      <c r="H7" s="74">
        <v>171</v>
      </c>
      <c r="I7" s="74">
        <v>16</v>
      </c>
      <c r="J7" s="74">
        <v>45</v>
      </c>
      <c r="K7" s="72"/>
      <c r="L7" s="72" t="s">
        <v>691</v>
      </c>
    </row>
    <row r="8" spans="2:12">
      <c r="B8" s="49">
        <f t="shared" si="0"/>
        <v>5</v>
      </c>
      <c r="C8" s="71">
        <v>43316</v>
      </c>
      <c r="D8" s="72" t="s">
        <v>690</v>
      </c>
      <c r="E8" s="75" t="s">
        <v>243</v>
      </c>
      <c r="F8" s="72">
        <v>26.12</v>
      </c>
      <c r="G8" s="72">
        <v>93</v>
      </c>
      <c r="H8" s="72">
        <v>99</v>
      </c>
      <c r="I8" s="72">
        <v>3</v>
      </c>
      <c r="J8" s="72">
        <v>25</v>
      </c>
      <c r="K8" s="73">
        <v>8.3333333333333329E-2</v>
      </c>
      <c r="L8" s="72" t="s">
        <v>692</v>
      </c>
    </row>
    <row r="9" spans="2:12">
      <c r="B9" s="49">
        <f t="shared" si="0"/>
        <v>6</v>
      </c>
      <c r="C9" s="71">
        <v>43317</v>
      </c>
      <c r="D9" s="75" t="s">
        <v>243</v>
      </c>
      <c r="E9" s="72" t="s">
        <v>693</v>
      </c>
      <c r="F9" s="72">
        <v>30.34</v>
      </c>
      <c r="G9" s="74">
        <v>245</v>
      </c>
      <c r="H9" s="74">
        <v>327</v>
      </c>
      <c r="I9" s="74">
        <v>14</v>
      </c>
      <c r="J9" s="74">
        <v>101</v>
      </c>
      <c r="K9" s="73">
        <v>8.3333333333333329E-2</v>
      </c>
      <c r="L9" s="72" t="s">
        <v>83</v>
      </c>
    </row>
    <row r="10" spans="2:12">
      <c r="B10" s="49">
        <f t="shared" si="0"/>
        <v>7</v>
      </c>
      <c r="C10" s="71">
        <v>43318</v>
      </c>
      <c r="D10" s="72" t="s">
        <v>693</v>
      </c>
      <c r="E10" s="72" t="s">
        <v>173</v>
      </c>
      <c r="F10" s="72">
        <v>53.72</v>
      </c>
      <c r="G10" s="74">
        <v>245</v>
      </c>
      <c r="H10" s="74">
        <v>209</v>
      </c>
      <c r="I10" s="74">
        <v>13</v>
      </c>
      <c r="J10" s="74">
        <v>61</v>
      </c>
      <c r="K10" s="72"/>
      <c r="L10" s="72" t="s">
        <v>694</v>
      </c>
    </row>
    <row r="11" spans="2:12">
      <c r="B11" s="49">
        <f t="shared" si="0"/>
        <v>8</v>
      </c>
      <c r="C11" s="71">
        <v>43319</v>
      </c>
      <c r="D11" s="72" t="s">
        <v>173</v>
      </c>
      <c r="E11" s="72" t="s">
        <v>695</v>
      </c>
      <c r="F11" s="72">
        <v>26.39</v>
      </c>
      <c r="G11" s="74">
        <v>153</v>
      </c>
      <c r="H11" s="74">
        <v>133</v>
      </c>
      <c r="I11" s="74">
        <v>45</v>
      </c>
      <c r="J11" s="74">
        <v>84</v>
      </c>
      <c r="K11" s="73">
        <v>4.1666666666666664E-2</v>
      </c>
      <c r="L11" s="72" t="s">
        <v>696</v>
      </c>
    </row>
    <row r="12" spans="2:12">
      <c r="B12" s="49">
        <f t="shared" si="0"/>
        <v>9</v>
      </c>
      <c r="C12" s="71">
        <v>43320</v>
      </c>
      <c r="D12" s="72" t="s">
        <v>695</v>
      </c>
      <c r="E12" s="72" t="s">
        <v>663</v>
      </c>
      <c r="F12" s="72">
        <v>35.42</v>
      </c>
      <c r="G12" s="74">
        <v>391</v>
      </c>
      <c r="H12" s="74">
        <v>270</v>
      </c>
      <c r="I12" s="74">
        <v>65</v>
      </c>
      <c r="J12" s="74">
        <v>260</v>
      </c>
      <c r="K12" s="72"/>
      <c r="L12" s="72" t="s">
        <v>697</v>
      </c>
    </row>
    <row r="13" spans="2:12">
      <c r="B13" s="49">
        <f t="shared" si="0"/>
        <v>10</v>
      </c>
      <c r="C13" s="71">
        <v>43321</v>
      </c>
      <c r="D13" s="72" t="s">
        <v>663</v>
      </c>
      <c r="E13" s="72" t="s">
        <v>698</v>
      </c>
      <c r="F13" s="72">
        <v>29.48</v>
      </c>
      <c r="G13" s="74">
        <v>357</v>
      </c>
      <c r="H13" s="74">
        <v>491</v>
      </c>
      <c r="I13" s="74">
        <v>67</v>
      </c>
      <c r="J13" s="74">
        <v>294</v>
      </c>
      <c r="K13" s="73">
        <v>0.125</v>
      </c>
      <c r="L13" s="72" t="s">
        <v>699</v>
      </c>
    </row>
    <row r="14" spans="2:12">
      <c r="B14" s="49">
        <f t="shared" si="0"/>
        <v>11</v>
      </c>
      <c r="C14" s="71">
        <v>43322</v>
      </c>
      <c r="D14" s="72" t="s">
        <v>700</v>
      </c>
      <c r="E14" s="72" t="s">
        <v>701</v>
      </c>
      <c r="F14" s="72">
        <v>24.75</v>
      </c>
      <c r="G14" s="72">
        <v>395</v>
      </c>
      <c r="H14" s="72">
        <v>399</v>
      </c>
      <c r="I14" s="72">
        <v>66</v>
      </c>
      <c r="J14" s="72">
        <v>194</v>
      </c>
      <c r="K14" s="73">
        <v>0.20833333333333334</v>
      </c>
      <c r="L14" s="72" t="s">
        <v>702</v>
      </c>
    </row>
    <row r="15" spans="2:12">
      <c r="B15" s="49">
        <f t="shared" si="0"/>
        <v>12</v>
      </c>
      <c r="C15" s="71">
        <v>43323</v>
      </c>
      <c r="D15" s="72" t="s">
        <v>701</v>
      </c>
      <c r="E15" s="72" t="s">
        <v>330</v>
      </c>
      <c r="F15" s="72">
        <v>25.11</v>
      </c>
      <c r="G15" s="72">
        <v>381</v>
      </c>
      <c r="H15" s="72">
        <v>322</v>
      </c>
      <c r="I15" s="72">
        <v>76</v>
      </c>
      <c r="J15" s="72">
        <v>283</v>
      </c>
      <c r="K15" s="73">
        <v>6.25E-2</v>
      </c>
      <c r="L15" s="72" t="s">
        <v>498</v>
      </c>
    </row>
    <row r="16" spans="2:12">
      <c r="B16" s="49">
        <f t="shared" si="0"/>
        <v>13</v>
      </c>
      <c r="C16" s="71">
        <v>43324</v>
      </c>
      <c r="D16" s="72" t="s">
        <v>330</v>
      </c>
      <c r="E16" s="72" t="s">
        <v>684</v>
      </c>
      <c r="F16" s="72">
        <v>23.43</v>
      </c>
      <c r="G16" s="72">
        <v>385</v>
      </c>
      <c r="H16" s="72">
        <v>433</v>
      </c>
      <c r="I16" s="72">
        <v>82</v>
      </c>
      <c r="J16" s="72">
        <v>318</v>
      </c>
      <c r="K16" s="73">
        <v>8.3333333333333329E-2</v>
      </c>
      <c r="L16" s="72" t="s">
        <v>703</v>
      </c>
    </row>
    <row r="17" spans="2:13">
      <c r="B17" s="49"/>
      <c r="C17" s="72"/>
      <c r="D17" s="72"/>
      <c r="E17" s="72"/>
      <c r="F17" s="72"/>
      <c r="G17" s="72"/>
      <c r="H17" s="72"/>
      <c r="I17" s="72"/>
      <c r="J17" s="72"/>
      <c r="K17" s="72"/>
      <c r="L17" s="72"/>
    </row>
    <row r="18" spans="2:13">
      <c r="B18" s="49"/>
      <c r="C18" s="72"/>
      <c r="D18" s="72"/>
      <c r="E18" s="72"/>
      <c r="F18" s="72">
        <f>SUM(F3:F17)</f>
        <v>404.70000000000005</v>
      </c>
      <c r="G18" s="72">
        <f t="shared" ref="G18:H18" si="1">SUM(G3:G17)</f>
        <v>3767</v>
      </c>
      <c r="H18" s="72">
        <f t="shared" si="1"/>
        <v>3847</v>
      </c>
      <c r="I18" s="76">
        <f>SUM(I3:I17)/COUNTA(I3:I17)</f>
        <v>45.92307692307692</v>
      </c>
      <c r="J18" s="76">
        <f>SUM(J3:J17)/COUNTA(J3:J17)</f>
        <v>156.15384615384616</v>
      </c>
      <c r="K18" s="72"/>
      <c r="L18" s="72"/>
      <c r="M18" s="23"/>
    </row>
    <row r="19" spans="2:13">
      <c r="C19"/>
      <c r="D19"/>
      <c r="E19"/>
      <c r="F19"/>
      <c r="G19"/>
      <c r="H19"/>
      <c r="I19"/>
      <c r="J19"/>
      <c r="K19"/>
      <c r="L19"/>
    </row>
    <row r="20" spans="2:13">
      <c r="C20" s="52" t="s">
        <v>725</v>
      </c>
      <c r="D20"/>
      <c r="E20"/>
      <c r="F20"/>
      <c r="G20"/>
      <c r="H20"/>
      <c r="I20"/>
      <c r="J20"/>
      <c r="K20"/>
      <c r="L20"/>
    </row>
    <row r="21" spans="2:13" ht="43.5">
      <c r="B21" s="24" t="s">
        <v>43</v>
      </c>
      <c r="C21" s="77"/>
      <c r="D21" s="78" t="s">
        <v>676</v>
      </c>
      <c r="E21" s="78" t="s">
        <v>704</v>
      </c>
      <c r="F21" s="70" t="s">
        <v>25</v>
      </c>
      <c r="G21" s="70" t="s">
        <v>678</v>
      </c>
      <c r="H21" s="70" t="s">
        <v>679</v>
      </c>
      <c r="I21" s="70" t="s">
        <v>680</v>
      </c>
      <c r="J21" s="70" t="s">
        <v>681</v>
      </c>
      <c r="K21" s="70" t="s">
        <v>682</v>
      </c>
      <c r="L21" s="70" t="s">
        <v>38</v>
      </c>
    </row>
    <row r="22" spans="2:13">
      <c r="B22" s="49">
        <f>ROW()-3</f>
        <v>19</v>
      </c>
      <c r="C22" s="71">
        <v>43311</v>
      </c>
      <c r="D22" s="72" t="s">
        <v>683</v>
      </c>
      <c r="E22" s="72" t="s">
        <v>684</v>
      </c>
      <c r="F22" s="72"/>
      <c r="G22" s="72"/>
      <c r="H22" s="72"/>
      <c r="I22" s="72"/>
      <c r="J22" s="72"/>
      <c r="K22" s="73">
        <v>8.3333333333333329E-2</v>
      </c>
      <c r="L22" s="72" t="s">
        <v>685</v>
      </c>
    </row>
    <row r="23" spans="2:13">
      <c r="B23" s="49">
        <f t="shared" ref="B23:B35" si="2">ROW()-3</f>
        <v>20</v>
      </c>
      <c r="C23" s="71">
        <v>43312</v>
      </c>
      <c r="D23" s="72" t="s">
        <v>684</v>
      </c>
      <c r="E23" s="72" t="s">
        <v>686</v>
      </c>
      <c r="F23" s="72">
        <v>18.22</v>
      </c>
      <c r="G23" s="72">
        <v>371</v>
      </c>
      <c r="H23" s="72">
        <v>388</v>
      </c>
      <c r="I23" s="72">
        <v>66</v>
      </c>
      <c r="J23" s="72">
        <v>134</v>
      </c>
      <c r="K23" s="73">
        <v>0.20833333333333334</v>
      </c>
      <c r="L23" s="72" t="s">
        <v>687</v>
      </c>
    </row>
    <row r="24" spans="2:13">
      <c r="B24" s="49">
        <f t="shared" si="2"/>
        <v>21</v>
      </c>
      <c r="C24" s="71">
        <v>43313</v>
      </c>
      <c r="D24" s="72" t="s">
        <v>686</v>
      </c>
      <c r="E24" s="72" t="s">
        <v>84</v>
      </c>
      <c r="F24" s="72">
        <v>36.89</v>
      </c>
      <c r="G24" s="72">
        <v>262</v>
      </c>
      <c r="H24" s="72">
        <v>285</v>
      </c>
      <c r="I24" s="72">
        <v>50</v>
      </c>
      <c r="J24" s="72">
        <v>114</v>
      </c>
      <c r="K24" s="73">
        <v>8.3333333333333329E-2</v>
      </c>
      <c r="L24" s="72" t="s">
        <v>705</v>
      </c>
    </row>
    <row r="25" spans="2:13">
      <c r="B25" s="49">
        <f t="shared" si="2"/>
        <v>22</v>
      </c>
      <c r="C25" s="71">
        <v>43314</v>
      </c>
      <c r="D25" s="72" t="s">
        <v>84</v>
      </c>
      <c r="E25" s="72" t="s">
        <v>120</v>
      </c>
      <c r="F25" s="72">
        <v>34.15</v>
      </c>
      <c r="G25" s="72">
        <v>343</v>
      </c>
      <c r="H25" s="72">
        <v>327</v>
      </c>
      <c r="I25" s="72">
        <v>34</v>
      </c>
      <c r="J25" s="72">
        <v>134</v>
      </c>
      <c r="K25" s="73">
        <v>4.1666666666666664E-2</v>
      </c>
      <c r="L25" s="72" t="s">
        <v>689</v>
      </c>
    </row>
    <row r="26" spans="2:13">
      <c r="B26" s="49">
        <f t="shared" si="2"/>
        <v>23</v>
      </c>
      <c r="C26" s="71">
        <v>43315</v>
      </c>
      <c r="D26" s="72" t="s">
        <v>120</v>
      </c>
      <c r="E26" s="72" t="s">
        <v>690</v>
      </c>
      <c r="F26" s="72">
        <v>41.21</v>
      </c>
      <c r="G26" s="74">
        <v>149</v>
      </c>
      <c r="H26" s="74">
        <v>171</v>
      </c>
      <c r="I26" s="74">
        <v>16</v>
      </c>
      <c r="J26" s="74">
        <v>45</v>
      </c>
      <c r="K26" s="72"/>
      <c r="L26" s="72" t="s">
        <v>691</v>
      </c>
    </row>
    <row r="27" spans="2:13">
      <c r="B27" s="49">
        <f t="shared" si="2"/>
        <v>24</v>
      </c>
      <c r="C27" s="71">
        <v>43316</v>
      </c>
      <c r="D27" s="72" t="s">
        <v>690</v>
      </c>
      <c r="E27" s="75" t="s">
        <v>243</v>
      </c>
      <c r="F27" s="72">
        <v>26.12</v>
      </c>
      <c r="G27" s="72">
        <v>93</v>
      </c>
      <c r="H27" s="72">
        <v>99</v>
      </c>
      <c r="I27" s="72">
        <v>3</v>
      </c>
      <c r="J27" s="72">
        <v>25</v>
      </c>
      <c r="K27" s="73">
        <v>8.3333333333333329E-2</v>
      </c>
      <c r="L27" s="72" t="s">
        <v>692</v>
      </c>
    </row>
    <row r="28" spans="2:13">
      <c r="B28" s="49">
        <f t="shared" si="2"/>
        <v>25</v>
      </c>
      <c r="C28" s="71">
        <v>43317</v>
      </c>
      <c r="D28" s="75" t="s">
        <v>243</v>
      </c>
      <c r="E28" s="72" t="s">
        <v>693</v>
      </c>
      <c r="F28" s="72">
        <v>30.34</v>
      </c>
      <c r="G28" s="74">
        <v>245</v>
      </c>
      <c r="H28" s="74">
        <v>327</v>
      </c>
      <c r="I28" s="74">
        <v>14</v>
      </c>
      <c r="J28" s="74">
        <v>101</v>
      </c>
      <c r="K28" s="73">
        <v>8.3333333333333329E-2</v>
      </c>
      <c r="L28" s="72" t="s">
        <v>83</v>
      </c>
    </row>
    <row r="29" spans="2:13">
      <c r="B29" s="49">
        <f t="shared" si="2"/>
        <v>26</v>
      </c>
      <c r="C29" s="71">
        <v>43318</v>
      </c>
      <c r="D29" s="72" t="s">
        <v>693</v>
      </c>
      <c r="E29" s="72" t="s">
        <v>173</v>
      </c>
      <c r="F29" s="72">
        <v>53.72</v>
      </c>
      <c r="G29" s="74">
        <v>245</v>
      </c>
      <c r="H29" s="74">
        <v>209</v>
      </c>
      <c r="I29" s="74">
        <v>13</v>
      </c>
      <c r="J29" s="74">
        <v>61</v>
      </c>
      <c r="K29" s="72"/>
      <c r="L29" s="72" t="s">
        <v>694</v>
      </c>
    </row>
    <row r="30" spans="2:13">
      <c r="B30" s="49">
        <f t="shared" si="2"/>
        <v>27</v>
      </c>
      <c r="C30" s="71">
        <v>43319</v>
      </c>
      <c r="D30" s="72" t="s">
        <v>173</v>
      </c>
      <c r="E30" s="72" t="s">
        <v>695</v>
      </c>
      <c r="F30" s="72">
        <v>26.39</v>
      </c>
      <c r="G30" s="74">
        <v>153</v>
      </c>
      <c r="H30" s="74">
        <v>133</v>
      </c>
      <c r="I30" s="74">
        <v>45</v>
      </c>
      <c r="J30" s="74">
        <v>84</v>
      </c>
      <c r="K30" s="73">
        <v>4.1666666666666664E-2</v>
      </c>
      <c r="L30" s="72" t="s">
        <v>696</v>
      </c>
    </row>
    <row r="31" spans="2:13">
      <c r="B31" s="49">
        <f t="shared" si="2"/>
        <v>28</v>
      </c>
      <c r="C31" s="71">
        <v>43320</v>
      </c>
      <c r="D31" s="72" t="s">
        <v>695</v>
      </c>
      <c r="E31" s="72" t="s">
        <v>663</v>
      </c>
      <c r="F31" s="72">
        <v>35.42</v>
      </c>
      <c r="G31" s="74">
        <v>391</v>
      </c>
      <c r="H31" s="74">
        <v>270</v>
      </c>
      <c r="I31" s="74">
        <v>65</v>
      </c>
      <c r="J31" s="74">
        <v>260</v>
      </c>
      <c r="K31" s="72"/>
      <c r="L31" s="72" t="s">
        <v>697</v>
      </c>
    </row>
    <row r="32" spans="2:13">
      <c r="B32" s="49">
        <f t="shared" si="2"/>
        <v>29</v>
      </c>
      <c r="C32" s="71">
        <v>43321</v>
      </c>
      <c r="D32" s="72" t="s">
        <v>663</v>
      </c>
      <c r="E32" s="72" t="s">
        <v>698</v>
      </c>
      <c r="F32" s="72">
        <v>29.48</v>
      </c>
      <c r="G32" s="74">
        <v>357</v>
      </c>
      <c r="H32" s="74">
        <v>491</v>
      </c>
      <c r="I32" s="74">
        <v>67</v>
      </c>
      <c r="J32" s="74">
        <v>294</v>
      </c>
      <c r="K32" s="73">
        <v>0.125</v>
      </c>
      <c r="L32" s="72" t="s">
        <v>699</v>
      </c>
    </row>
    <row r="33" spans="2:12">
      <c r="B33" s="49">
        <f t="shared" si="2"/>
        <v>30</v>
      </c>
      <c r="C33" s="71">
        <v>43322</v>
      </c>
      <c r="D33" s="72" t="s">
        <v>700</v>
      </c>
      <c r="E33" s="72" t="s">
        <v>701</v>
      </c>
      <c r="F33" s="72">
        <v>24.75</v>
      </c>
      <c r="G33" s="72">
        <v>395</v>
      </c>
      <c r="H33" s="72">
        <v>399</v>
      </c>
      <c r="I33" s="72">
        <v>66</v>
      </c>
      <c r="J33" s="72">
        <v>194</v>
      </c>
      <c r="K33" s="73">
        <v>0.20833333333333334</v>
      </c>
      <c r="L33" s="72" t="s">
        <v>702</v>
      </c>
    </row>
    <row r="34" spans="2:12">
      <c r="B34" s="49">
        <f t="shared" si="2"/>
        <v>31</v>
      </c>
      <c r="C34" s="71">
        <v>43323</v>
      </c>
      <c r="D34" s="72" t="s">
        <v>701</v>
      </c>
      <c r="E34" s="72" t="s">
        <v>330</v>
      </c>
      <c r="F34" s="72">
        <v>25.11</v>
      </c>
      <c r="G34" s="72">
        <v>381</v>
      </c>
      <c r="H34" s="72">
        <v>322</v>
      </c>
      <c r="I34" s="72">
        <v>76</v>
      </c>
      <c r="J34" s="72">
        <v>283</v>
      </c>
      <c r="K34" s="73">
        <v>6.25E-2</v>
      </c>
      <c r="L34" s="72" t="s">
        <v>498</v>
      </c>
    </row>
    <row r="35" spans="2:12">
      <c r="B35" s="49">
        <f t="shared" si="2"/>
        <v>32</v>
      </c>
      <c r="C35" s="71">
        <v>43324</v>
      </c>
      <c r="D35" s="72" t="s">
        <v>330</v>
      </c>
      <c r="E35" s="72" t="s">
        <v>684</v>
      </c>
      <c r="F35" s="72">
        <v>23.43</v>
      </c>
      <c r="G35" s="72">
        <v>385</v>
      </c>
      <c r="H35" s="72">
        <v>433</v>
      </c>
      <c r="I35" s="72">
        <v>82</v>
      </c>
      <c r="J35" s="72">
        <v>318</v>
      </c>
      <c r="K35" s="73">
        <v>8.3333333333333329E-2</v>
      </c>
      <c r="L35" s="72" t="s">
        <v>703</v>
      </c>
    </row>
    <row r="36" spans="2:12">
      <c r="B36" s="49"/>
      <c r="C36" s="72"/>
      <c r="D36" s="72"/>
      <c r="E36" s="72"/>
      <c r="F36" s="72"/>
      <c r="G36" s="72"/>
      <c r="H36" s="72"/>
      <c r="I36" s="72"/>
      <c r="J36" s="72"/>
      <c r="K36" s="72"/>
      <c r="L36" s="72"/>
    </row>
    <row r="37" spans="2:12">
      <c r="B37" s="49"/>
      <c r="C37" s="72"/>
      <c r="D37" s="72"/>
      <c r="E37" s="72"/>
      <c r="F37" s="72">
        <f>SUM(F22:F36)</f>
        <v>405.23000000000008</v>
      </c>
      <c r="G37" s="72">
        <f t="shared" ref="G37:H37" si="3">SUM(G22:G36)</f>
        <v>3770</v>
      </c>
      <c r="H37" s="72">
        <f t="shared" si="3"/>
        <v>3854</v>
      </c>
      <c r="I37" s="76">
        <f>SUM(I22:I36)/COUNTA(I22:I36)</f>
        <v>45.92307692307692</v>
      </c>
      <c r="J37" s="76">
        <f>SUM(J22:J36)/COUNTA(J22:J36)</f>
        <v>157.46153846153845</v>
      </c>
      <c r="K37" s="72"/>
      <c r="L37" s="72"/>
    </row>
    <row r="38" spans="2:12">
      <c r="C38"/>
      <c r="D38"/>
      <c r="E38"/>
      <c r="F38"/>
      <c r="G38"/>
      <c r="H38"/>
      <c r="I38"/>
      <c r="J38"/>
      <c r="K38"/>
      <c r="L38"/>
    </row>
    <row r="39" spans="2:12">
      <c r="C39" t="s">
        <v>707</v>
      </c>
      <c r="D39"/>
      <c r="E39"/>
      <c r="F39"/>
      <c r="G39"/>
      <c r="H39"/>
      <c r="I39"/>
      <c r="J39"/>
      <c r="K39"/>
      <c r="L39"/>
    </row>
  </sheetData>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B1:O118"/>
  <sheetViews>
    <sheetView showGridLines="0" tabSelected="1" zoomScale="75" zoomScaleNormal="75" workbookViewId="0">
      <pane ySplit="2" topLeftCell="A87" activePane="bottomLeft" state="frozen"/>
      <selection pane="bottomLeft" activeCell="C88" sqref="C88"/>
    </sheetView>
  </sheetViews>
  <sheetFormatPr baseColWidth="10" defaultColWidth="11.453125" defaultRowHeight="14.5" outlineLevelCol="1"/>
  <cols>
    <col min="1" max="1" width="1.453125" style="36" customWidth="1"/>
    <col min="2" max="2" width="15.1796875" style="36" bestFit="1" customWidth="1"/>
    <col min="3" max="3" width="37" style="36" customWidth="1" outlineLevel="1"/>
    <col min="4" max="4" width="31.453125" style="36" customWidth="1" outlineLevel="1"/>
    <col min="5" max="5" width="17.7265625" style="36" customWidth="1" outlineLevel="1"/>
    <col min="6" max="6" width="17.7265625" style="37" customWidth="1" outlineLevel="1"/>
    <col min="7" max="7" width="7" style="36" bestFit="1" customWidth="1"/>
    <col min="8" max="8" width="9.54296875" style="36" bestFit="1" customWidth="1"/>
    <col min="9" max="10" width="11.453125" style="36"/>
    <col min="11" max="11" width="9.1796875" style="36" bestFit="1" customWidth="1"/>
    <col min="12" max="12" width="10.26953125" style="36" bestFit="1" customWidth="1"/>
    <col min="13" max="13" width="11.453125" style="36"/>
    <col min="14" max="14" width="79" style="36" customWidth="1"/>
    <col min="15" max="15" width="2.26953125" style="36" customWidth="1"/>
    <col min="16" max="16384" width="11.453125" style="36"/>
  </cols>
  <sheetData>
    <row r="1" spans="2:14" ht="5.25" customHeight="1"/>
    <row r="2" spans="2:14" ht="29">
      <c r="B2" s="38" t="s">
        <v>0</v>
      </c>
      <c r="C2" s="39" t="s">
        <v>1</v>
      </c>
      <c r="D2" s="39" t="s">
        <v>2</v>
      </c>
      <c r="E2" s="39" t="s">
        <v>3</v>
      </c>
      <c r="F2" s="40" t="s">
        <v>24</v>
      </c>
      <c r="G2" s="39" t="s">
        <v>30</v>
      </c>
      <c r="H2" s="39" t="s">
        <v>29</v>
      </c>
      <c r="I2" s="39" t="s">
        <v>28</v>
      </c>
      <c r="J2" s="39" t="s">
        <v>31</v>
      </c>
      <c r="K2" s="39" t="s">
        <v>11</v>
      </c>
      <c r="L2" s="39" t="s">
        <v>32</v>
      </c>
      <c r="M2" s="39" t="s">
        <v>13</v>
      </c>
      <c r="N2" s="39" t="s">
        <v>19</v>
      </c>
    </row>
    <row r="3" spans="2:14">
      <c r="B3" s="61" t="s">
        <v>562</v>
      </c>
      <c r="C3" s="62" t="s">
        <v>563</v>
      </c>
      <c r="D3" s="62"/>
      <c r="E3" s="64" t="s">
        <v>3</v>
      </c>
      <c r="F3" s="63"/>
      <c r="G3" s="62"/>
      <c r="H3" s="62"/>
      <c r="I3" s="62"/>
      <c r="J3" s="62"/>
      <c r="K3" s="62"/>
      <c r="L3" s="62"/>
      <c r="M3" s="62"/>
      <c r="N3" s="62"/>
    </row>
    <row r="4" spans="2:14" ht="43.5">
      <c r="B4" s="20" t="s">
        <v>400</v>
      </c>
      <c r="C4" s="21" t="s">
        <v>401</v>
      </c>
      <c r="D4" s="21" t="s">
        <v>402</v>
      </c>
      <c r="E4" s="22" t="s">
        <v>3</v>
      </c>
      <c r="F4" s="34"/>
      <c r="G4" s="21"/>
      <c r="H4" s="25"/>
      <c r="I4" s="25"/>
      <c r="J4" s="25"/>
      <c r="K4" s="25"/>
      <c r="L4" s="53">
        <f t="shared" ref="L4:L24" si="0">IF(C4&lt;&gt;"",(H4*Nombre_personnes)+(I4*Nombre_personnes)+K4,"")</f>
        <v>0</v>
      </c>
      <c r="M4" s="53">
        <f t="shared" ref="M4:M24" si="1">IF(L4&lt;&gt;"",L4/Nombre_personnes,"")</f>
        <v>0</v>
      </c>
      <c r="N4" s="21" t="s">
        <v>403</v>
      </c>
    </row>
    <row r="5" spans="2:14" ht="58">
      <c r="B5" s="59" t="s">
        <v>675</v>
      </c>
      <c r="C5" s="21" t="s">
        <v>70</v>
      </c>
      <c r="D5" s="21" t="s">
        <v>69</v>
      </c>
      <c r="E5" s="22" t="s">
        <v>3</v>
      </c>
      <c r="F5" s="34" t="s">
        <v>35</v>
      </c>
      <c r="G5" s="21">
        <v>15</v>
      </c>
      <c r="H5" s="25">
        <v>19</v>
      </c>
      <c r="I5" s="25">
        <v>6</v>
      </c>
      <c r="J5" s="25">
        <v>18</v>
      </c>
      <c r="K5" s="25"/>
      <c r="L5" s="53">
        <f>IF(C5&lt;&gt;"",(H5*Nombre_personnes)+(I5*Nombre_personnes)+K5,"")</f>
        <v>125</v>
      </c>
      <c r="M5" s="53">
        <f>IF(L5&lt;&gt;"",L5/Nombre_personnes,"")</f>
        <v>25</v>
      </c>
      <c r="N5" s="21" t="s">
        <v>71</v>
      </c>
    </row>
    <row r="6" spans="2:14" ht="43.5">
      <c r="B6" s="20" t="s">
        <v>238</v>
      </c>
      <c r="C6" s="21" t="s">
        <v>237</v>
      </c>
      <c r="D6" s="21" t="s">
        <v>637</v>
      </c>
      <c r="E6" s="22" t="s">
        <v>3</v>
      </c>
      <c r="F6" s="34" t="s">
        <v>33</v>
      </c>
      <c r="G6" s="21">
        <v>24</v>
      </c>
      <c r="H6" s="25">
        <v>14</v>
      </c>
      <c r="I6" s="25"/>
      <c r="J6" s="25"/>
      <c r="K6" s="25"/>
      <c r="L6" s="53">
        <f t="shared" si="0"/>
        <v>70</v>
      </c>
      <c r="M6" s="53">
        <f t="shared" si="1"/>
        <v>14</v>
      </c>
      <c r="N6" s="21" t="s">
        <v>239</v>
      </c>
    </row>
    <row r="7" spans="2:14" ht="43.5">
      <c r="B7" s="20" t="s">
        <v>168</v>
      </c>
      <c r="C7" s="21" t="s">
        <v>166</v>
      </c>
      <c r="D7" s="21" t="s">
        <v>167</v>
      </c>
      <c r="E7" s="22" t="s">
        <v>3</v>
      </c>
      <c r="F7" s="34" t="s">
        <v>33</v>
      </c>
      <c r="G7" s="21">
        <v>12</v>
      </c>
      <c r="H7" s="25">
        <f>((85*2/Nombre_personnes))</f>
        <v>34</v>
      </c>
      <c r="I7" s="25">
        <v>0</v>
      </c>
      <c r="J7" s="25"/>
      <c r="K7" s="25"/>
      <c r="L7" s="53">
        <f t="shared" si="0"/>
        <v>170</v>
      </c>
      <c r="M7" s="53">
        <f t="shared" si="1"/>
        <v>34</v>
      </c>
      <c r="N7" s="21" t="s">
        <v>605</v>
      </c>
    </row>
    <row r="8" spans="2:14" ht="29">
      <c r="B8" s="59" t="s">
        <v>79</v>
      </c>
      <c r="C8" s="21" t="s">
        <v>597</v>
      </c>
      <c r="D8" s="21" t="s">
        <v>598</v>
      </c>
      <c r="E8" s="22" t="s">
        <v>3</v>
      </c>
      <c r="F8" s="34" t="s">
        <v>48</v>
      </c>
      <c r="G8" s="21"/>
      <c r="H8" s="25"/>
      <c r="I8" s="25"/>
      <c r="J8" s="25"/>
      <c r="K8" s="25"/>
      <c r="L8" s="53">
        <f t="shared" si="0"/>
        <v>0</v>
      </c>
      <c r="M8" s="53">
        <f t="shared" si="1"/>
        <v>0</v>
      </c>
      <c r="N8" s="86" t="s">
        <v>726</v>
      </c>
    </row>
    <row r="9" spans="2:14" ht="29">
      <c r="B9" s="59" t="s">
        <v>79</v>
      </c>
      <c r="C9" s="21" t="s">
        <v>438</v>
      </c>
      <c r="D9" s="21" t="s">
        <v>439</v>
      </c>
      <c r="E9" s="22" t="s">
        <v>3</v>
      </c>
      <c r="F9" s="34"/>
      <c r="G9" s="21"/>
      <c r="H9" s="25"/>
      <c r="I9" s="25"/>
      <c r="J9" s="25"/>
      <c r="K9" s="25"/>
      <c r="L9" s="53">
        <f t="shared" si="0"/>
        <v>0</v>
      </c>
      <c r="M9" s="53">
        <f t="shared" si="1"/>
        <v>0</v>
      </c>
      <c r="N9" s="21" t="s">
        <v>437</v>
      </c>
    </row>
    <row r="10" spans="2:14" ht="43.5">
      <c r="B10" s="20" t="s">
        <v>179</v>
      </c>
      <c r="C10" s="21" t="s">
        <v>180</v>
      </c>
      <c r="D10" s="21" t="s">
        <v>181</v>
      </c>
      <c r="E10" s="22" t="s">
        <v>3</v>
      </c>
      <c r="F10" s="34" t="s">
        <v>35</v>
      </c>
      <c r="G10" s="21"/>
      <c r="H10" s="25"/>
      <c r="I10" s="25"/>
      <c r="J10" s="25"/>
      <c r="K10" s="25"/>
      <c r="L10" s="53">
        <f t="shared" si="0"/>
        <v>0</v>
      </c>
      <c r="M10" s="53">
        <f t="shared" si="1"/>
        <v>0</v>
      </c>
      <c r="N10" s="21" t="s">
        <v>182</v>
      </c>
    </row>
    <row r="11" spans="2:14" ht="43.5">
      <c r="B11" s="59" t="s">
        <v>164</v>
      </c>
      <c r="C11" s="21" t="s">
        <v>163</v>
      </c>
      <c r="D11" s="21" t="s">
        <v>165</v>
      </c>
      <c r="E11" s="22"/>
      <c r="F11" s="34" t="s">
        <v>35</v>
      </c>
      <c r="G11" s="21"/>
      <c r="H11" s="25"/>
      <c r="I11" s="25"/>
      <c r="J11" s="25"/>
      <c r="K11" s="25"/>
      <c r="L11" s="53">
        <f t="shared" si="0"/>
        <v>0</v>
      </c>
      <c r="M11" s="53">
        <f t="shared" si="1"/>
        <v>0</v>
      </c>
      <c r="N11" s="21"/>
    </row>
    <row r="12" spans="2:14" ht="29">
      <c r="B12" s="20" t="s">
        <v>164</v>
      </c>
      <c r="C12" s="21" t="s">
        <v>169</v>
      </c>
      <c r="D12" s="21" t="s">
        <v>170</v>
      </c>
      <c r="E12" s="22" t="s">
        <v>3</v>
      </c>
      <c r="F12" s="34" t="s">
        <v>270</v>
      </c>
      <c r="G12" s="21"/>
      <c r="H12" s="25"/>
      <c r="I12" s="25"/>
      <c r="J12" s="25"/>
      <c r="K12" s="25"/>
      <c r="L12" s="53">
        <f t="shared" si="0"/>
        <v>0</v>
      </c>
      <c r="M12" s="53">
        <f t="shared" si="1"/>
        <v>0</v>
      </c>
      <c r="N12" s="21"/>
    </row>
    <row r="13" spans="2:14" ht="43.5">
      <c r="B13" s="20" t="s">
        <v>213</v>
      </c>
      <c r="C13" s="21" t="s">
        <v>212</v>
      </c>
      <c r="D13" s="21" t="s">
        <v>214</v>
      </c>
      <c r="E13" s="22" t="s">
        <v>3</v>
      </c>
      <c r="F13" s="34" t="s">
        <v>36</v>
      </c>
      <c r="G13" s="21">
        <v>100</v>
      </c>
      <c r="H13" s="25">
        <v>16</v>
      </c>
      <c r="I13" s="25">
        <v>8</v>
      </c>
      <c r="J13" s="25"/>
      <c r="K13" s="25"/>
      <c r="L13" s="53">
        <f t="shared" si="0"/>
        <v>120</v>
      </c>
      <c r="M13" s="53">
        <f t="shared" si="1"/>
        <v>24</v>
      </c>
      <c r="N13" s="21" t="s">
        <v>215</v>
      </c>
    </row>
    <row r="14" spans="2:14" ht="43.5">
      <c r="B14" s="20" t="s">
        <v>183</v>
      </c>
      <c r="C14" s="21" t="s">
        <v>184</v>
      </c>
      <c r="D14" s="21" t="s">
        <v>185</v>
      </c>
      <c r="E14" s="22" t="s">
        <v>3</v>
      </c>
      <c r="F14" s="34" t="s">
        <v>39</v>
      </c>
      <c r="G14" s="21"/>
      <c r="H14" s="25">
        <f>(15+70)/Nombre_personnes</f>
        <v>17</v>
      </c>
      <c r="I14" s="25"/>
      <c r="J14" s="25"/>
      <c r="K14" s="25"/>
      <c r="L14" s="53">
        <f t="shared" si="0"/>
        <v>85</v>
      </c>
      <c r="M14" s="53">
        <f t="shared" si="1"/>
        <v>17</v>
      </c>
      <c r="N14" s="21"/>
    </row>
    <row r="15" spans="2:14" ht="43.5">
      <c r="B15" s="20" t="s">
        <v>404</v>
      </c>
      <c r="C15" s="21" t="s">
        <v>405</v>
      </c>
      <c r="D15" s="21"/>
      <c r="E15" s="22"/>
      <c r="F15" s="34"/>
      <c r="G15" s="21"/>
      <c r="H15" s="25"/>
      <c r="I15" s="25">
        <f>(46+56)/Nombre_personnes</f>
        <v>20.399999999999999</v>
      </c>
      <c r="J15" s="25">
        <v>6</v>
      </c>
      <c r="K15" s="25"/>
      <c r="L15" s="53">
        <f t="shared" si="0"/>
        <v>102</v>
      </c>
      <c r="M15" s="53">
        <f t="shared" si="1"/>
        <v>20.399999999999999</v>
      </c>
      <c r="N15" s="21" t="s">
        <v>406</v>
      </c>
    </row>
    <row r="16" spans="2:14" ht="43.5">
      <c r="B16" s="20" t="s">
        <v>434</v>
      </c>
      <c r="C16" s="21" t="s">
        <v>435</v>
      </c>
      <c r="D16" s="21" t="s">
        <v>436</v>
      </c>
      <c r="E16" s="22" t="s">
        <v>3</v>
      </c>
      <c r="F16" s="34" t="s">
        <v>292</v>
      </c>
      <c r="G16" s="21"/>
      <c r="H16" s="25"/>
      <c r="I16" s="25"/>
      <c r="J16" s="25"/>
      <c r="K16" s="25"/>
      <c r="L16" s="53">
        <f t="shared" si="0"/>
        <v>0</v>
      </c>
      <c r="M16" s="53">
        <f t="shared" si="1"/>
        <v>0</v>
      </c>
      <c r="N16" s="21" t="s">
        <v>437</v>
      </c>
    </row>
    <row r="17" spans="2:15" ht="43.5">
      <c r="B17" s="20" t="s">
        <v>229</v>
      </c>
      <c r="C17" s="21" t="s">
        <v>228</v>
      </c>
      <c r="D17" s="21" t="s">
        <v>230</v>
      </c>
      <c r="E17" s="22" t="s">
        <v>3</v>
      </c>
      <c r="F17" s="34"/>
      <c r="G17" s="21"/>
      <c r="H17" s="25"/>
      <c r="I17" s="25"/>
      <c r="J17" s="25"/>
      <c r="K17" s="25"/>
      <c r="L17" s="53">
        <f t="shared" si="0"/>
        <v>0</v>
      </c>
      <c r="M17" s="53">
        <f t="shared" si="1"/>
        <v>0</v>
      </c>
      <c r="N17" s="21"/>
    </row>
    <row r="18" spans="2:15" ht="43.5">
      <c r="B18" s="20" t="s">
        <v>229</v>
      </c>
      <c r="C18" s="21" t="s">
        <v>714</v>
      </c>
      <c r="D18" s="21" t="s">
        <v>712</v>
      </c>
      <c r="E18" s="22" t="s">
        <v>3</v>
      </c>
      <c r="F18" s="34" t="s">
        <v>40</v>
      </c>
      <c r="G18" s="21"/>
      <c r="H18" s="25">
        <f>((35*2)+10)/Nombre_personnes</f>
        <v>16</v>
      </c>
      <c r="I18" s="25">
        <v>6</v>
      </c>
      <c r="J18" s="25"/>
      <c r="K18" s="25"/>
      <c r="L18" s="53">
        <f t="shared" si="0"/>
        <v>110</v>
      </c>
      <c r="M18" s="53">
        <f t="shared" si="1"/>
        <v>22</v>
      </c>
      <c r="N18" s="21" t="s">
        <v>713</v>
      </c>
    </row>
    <row r="19" spans="2:15" ht="29">
      <c r="B19" s="20" t="s">
        <v>639</v>
      </c>
      <c r="C19" s="21" t="s">
        <v>638</v>
      </c>
      <c r="D19" s="21"/>
      <c r="E19" s="22" t="s">
        <v>3</v>
      </c>
      <c r="F19" s="34"/>
      <c r="G19" s="21"/>
      <c r="H19" s="25"/>
      <c r="I19" s="25"/>
      <c r="J19" s="25"/>
      <c r="K19" s="25"/>
      <c r="L19" s="53">
        <f t="shared" si="0"/>
        <v>0</v>
      </c>
      <c r="M19" s="53">
        <f t="shared" si="1"/>
        <v>0</v>
      </c>
      <c r="N19" s="22" t="s">
        <v>640</v>
      </c>
    </row>
    <row r="20" spans="2:15" ht="29">
      <c r="B20" s="20" t="s">
        <v>235</v>
      </c>
      <c r="C20" s="21" t="s">
        <v>234</v>
      </c>
      <c r="D20" s="21" t="s">
        <v>236</v>
      </c>
      <c r="E20" s="22" t="s">
        <v>3</v>
      </c>
      <c r="F20" s="34" t="s">
        <v>48</v>
      </c>
      <c r="G20" s="21"/>
      <c r="H20" s="25">
        <v>20</v>
      </c>
      <c r="I20" s="25"/>
      <c r="J20" s="25"/>
      <c r="K20" s="25"/>
      <c r="L20" s="53">
        <f t="shared" si="0"/>
        <v>100</v>
      </c>
      <c r="M20" s="53">
        <f t="shared" si="1"/>
        <v>20</v>
      </c>
      <c r="N20" s="21" t="s">
        <v>295</v>
      </c>
    </row>
    <row r="21" spans="2:15" ht="43.5">
      <c r="B21" s="20" t="s">
        <v>431</v>
      </c>
      <c r="C21" s="21" t="s">
        <v>432</v>
      </c>
      <c r="D21" s="21" t="s">
        <v>433</v>
      </c>
      <c r="E21" s="22" t="s">
        <v>3</v>
      </c>
      <c r="F21" s="34"/>
      <c r="G21" s="21"/>
      <c r="H21" s="25"/>
      <c r="I21" s="25"/>
      <c r="J21" s="25"/>
      <c r="K21" s="25"/>
      <c r="L21" s="53">
        <f t="shared" si="0"/>
        <v>0</v>
      </c>
      <c r="M21" s="53">
        <f t="shared" si="1"/>
        <v>0</v>
      </c>
      <c r="N21" s="21"/>
    </row>
    <row r="22" spans="2:15" ht="29">
      <c r="B22" s="20" t="s">
        <v>84</v>
      </c>
      <c r="C22" s="21" t="s">
        <v>429</v>
      </c>
      <c r="D22" s="21" t="s">
        <v>430</v>
      </c>
      <c r="E22" s="22" t="s">
        <v>3</v>
      </c>
      <c r="F22" s="34"/>
      <c r="G22" s="21"/>
      <c r="H22" s="25"/>
      <c r="I22" s="25">
        <v>8</v>
      </c>
      <c r="J22" s="25"/>
      <c r="K22" s="25"/>
      <c r="L22" s="53">
        <f t="shared" si="0"/>
        <v>40</v>
      </c>
      <c r="M22" s="53">
        <f t="shared" si="1"/>
        <v>8</v>
      </c>
      <c r="N22" s="21" t="s">
        <v>730</v>
      </c>
    </row>
    <row r="23" spans="2:15" ht="72.5">
      <c r="B23" s="59" t="s">
        <v>84</v>
      </c>
      <c r="C23" s="21" t="s">
        <v>728</v>
      </c>
      <c r="D23" s="21" t="s">
        <v>729</v>
      </c>
      <c r="E23" s="22" t="s">
        <v>3</v>
      </c>
      <c r="F23" s="34" t="s">
        <v>289</v>
      </c>
      <c r="G23" s="21"/>
      <c r="H23" s="25">
        <f>(44*3)/Nombre_personnes</f>
        <v>26.4</v>
      </c>
      <c r="I23" s="25">
        <v>8</v>
      </c>
      <c r="J23" s="25"/>
      <c r="K23" s="25"/>
      <c r="L23" s="53">
        <f t="shared" ref="L23" si="2">IF(C23&lt;&gt;"",(H23*Nombre_personnes)+(I23*Nombre_personnes)+K23,"")</f>
        <v>172</v>
      </c>
      <c r="M23" s="53">
        <f t="shared" ref="M23" si="3">IF(L23&lt;&gt;"",L23/Nombre_personnes,"")</f>
        <v>34.4</v>
      </c>
      <c r="N23" s="21" t="s">
        <v>727</v>
      </c>
    </row>
    <row r="24" spans="2:15" ht="101.5">
      <c r="B24" s="20" t="s">
        <v>423</v>
      </c>
      <c r="C24" s="21" t="s">
        <v>428</v>
      </c>
      <c r="D24" s="21" t="s">
        <v>427</v>
      </c>
      <c r="E24" s="22" t="s">
        <v>3</v>
      </c>
      <c r="F24" s="34" t="s">
        <v>426</v>
      </c>
      <c r="G24" s="21"/>
      <c r="H24" s="25"/>
      <c r="I24" s="25"/>
      <c r="J24" s="25"/>
      <c r="K24" s="25"/>
      <c r="L24" s="53">
        <f t="shared" si="0"/>
        <v>0</v>
      </c>
      <c r="M24" s="53">
        <f t="shared" si="1"/>
        <v>0</v>
      </c>
      <c r="N24" s="21" t="s">
        <v>424</v>
      </c>
      <c r="O24" s="36" t="s">
        <v>425</v>
      </c>
    </row>
    <row r="25" spans="2:15" ht="43.5">
      <c r="B25" s="20" t="s">
        <v>195</v>
      </c>
      <c r="C25" s="21" t="s">
        <v>194</v>
      </c>
      <c r="D25" s="21" t="s">
        <v>196</v>
      </c>
      <c r="E25" s="22" t="s">
        <v>3</v>
      </c>
      <c r="F25" s="34" t="s">
        <v>292</v>
      </c>
      <c r="G25" s="21"/>
      <c r="H25" s="25">
        <v>25</v>
      </c>
      <c r="I25" s="25"/>
      <c r="J25" s="25"/>
      <c r="K25" s="25"/>
      <c r="L25" s="53">
        <f t="shared" ref="L25:L29" si="4">IF(C25&lt;&gt;"",(H25*Nombre_personnes)+(I25*Nombre_personnes)+K25,"")</f>
        <v>125</v>
      </c>
      <c r="M25" s="53">
        <f t="shared" ref="M25:M29" si="5">IF(L25&lt;&gt;"",L25/Nombre_personnes,"")</f>
        <v>25</v>
      </c>
      <c r="N25" s="21" t="s">
        <v>197</v>
      </c>
    </row>
    <row r="26" spans="2:15" ht="43.5">
      <c r="B26" s="20" t="s">
        <v>221</v>
      </c>
      <c r="C26" s="21" t="s">
        <v>220</v>
      </c>
      <c r="D26" s="21" t="s">
        <v>222</v>
      </c>
      <c r="E26" s="22" t="s">
        <v>3</v>
      </c>
      <c r="F26" s="34" t="s">
        <v>42</v>
      </c>
      <c r="G26" s="21"/>
      <c r="H26" s="25">
        <v>17</v>
      </c>
      <c r="I26" s="25"/>
      <c r="J26" s="25"/>
      <c r="K26" s="25"/>
      <c r="L26" s="53">
        <f t="shared" si="4"/>
        <v>85</v>
      </c>
      <c r="M26" s="53">
        <f t="shared" si="5"/>
        <v>17</v>
      </c>
      <c r="N26" s="21" t="s">
        <v>223</v>
      </c>
    </row>
    <row r="27" spans="2:15" ht="29">
      <c r="B27" s="20" t="s">
        <v>225</v>
      </c>
      <c r="C27" s="21" t="s">
        <v>224</v>
      </c>
      <c r="D27" s="21" t="s">
        <v>226</v>
      </c>
      <c r="E27" s="22" t="s">
        <v>3</v>
      </c>
      <c r="F27" s="34" t="s">
        <v>35</v>
      </c>
      <c r="G27" s="21">
        <v>12</v>
      </c>
      <c r="H27" s="25"/>
      <c r="I27" s="25"/>
      <c r="J27" s="25"/>
      <c r="K27" s="25"/>
      <c r="L27" s="53">
        <f t="shared" si="4"/>
        <v>0</v>
      </c>
      <c r="M27" s="53">
        <f t="shared" si="5"/>
        <v>0</v>
      </c>
      <c r="N27" s="21" t="s">
        <v>227</v>
      </c>
    </row>
    <row r="28" spans="2:15" ht="29">
      <c r="B28" s="59" t="s">
        <v>285</v>
      </c>
      <c r="C28" s="21" t="s">
        <v>286</v>
      </c>
      <c r="D28" s="29" t="s">
        <v>287</v>
      </c>
      <c r="E28" s="22" t="s">
        <v>3</v>
      </c>
      <c r="F28" s="34" t="s">
        <v>33</v>
      </c>
      <c r="G28" s="21"/>
      <c r="H28" s="25"/>
      <c r="I28" s="25"/>
      <c r="J28" s="25"/>
      <c r="K28" s="25"/>
      <c r="L28" s="53">
        <f t="shared" si="4"/>
        <v>0</v>
      </c>
      <c r="M28" s="53">
        <f t="shared" si="5"/>
        <v>0</v>
      </c>
      <c r="N28" s="21"/>
    </row>
    <row r="29" spans="2:15" ht="43.5">
      <c r="B29" s="20" t="s">
        <v>199</v>
      </c>
      <c r="C29" s="21" t="s">
        <v>198</v>
      </c>
      <c r="D29" s="21" t="s">
        <v>200</v>
      </c>
      <c r="E29" s="22" t="s">
        <v>3</v>
      </c>
      <c r="F29" s="34" t="s">
        <v>36</v>
      </c>
      <c r="G29" s="21">
        <v>50</v>
      </c>
      <c r="H29" s="25"/>
      <c r="I29" s="25"/>
      <c r="J29" s="25"/>
      <c r="K29" s="25"/>
      <c r="L29" s="53">
        <f t="shared" si="4"/>
        <v>0</v>
      </c>
      <c r="M29" s="53">
        <f t="shared" si="5"/>
        <v>0</v>
      </c>
      <c r="N29" s="21"/>
    </row>
    <row r="30" spans="2:15" ht="29">
      <c r="B30" s="20" t="s">
        <v>199</v>
      </c>
      <c r="C30" s="60" t="s">
        <v>554</v>
      </c>
      <c r="D30" s="21" t="s">
        <v>553</v>
      </c>
      <c r="E30" s="22" t="s">
        <v>3</v>
      </c>
      <c r="F30" s="34" t="s">
        <v>33</v>
      </c>
      <c r="G30" s="21"/>
      <c r="H30" s="25"/>
      <c r="I30" s="25"/>
      <c r="J30" s="25"/>
      <c r="K30" s="25"/>
      <c r="L30" s="53">
        <f t="shared" ref="L30:L38" si="6">IF(C30&lt;&gt;"",(H30*Nombre_personnes)+(I30*Nombre_personnes)+K30,"")</f>
        <v>0</v>
      </c>
      <c r="M30" s="53">
        <f t="shared" ref="M30:M38" si="7">IF(L30&lt;&gt;"",L30/Nombre_personnes,"")</f>
        <v>0</v>
      </c>
      <c r="N30" s="21" t="s">
        <v>552</v>
      </c>
    </row>
    <row r="31" spans="2:15" ht="43.5">
      <c r="B31" s="20" t="s">
        <v>199</v>
      </c>
      <c r="C31" s="21" t="s">
        <v>556</v>
      </c>
      <c r="D31" s="21"/>
      <c r="E31" s="22" t="s">
        <v>3</v>
      </c>
      <c r="F31" s="34"/>
      <c r="G31" s="21"/>
      <c r="H31" s="25"/>
      <c r="I31" s="25"/>
      <c r="J31" s="25"/>
      <c r="K31" s="25"/>
      <c r="L31" s="53">
        <f t="shared" si="6"/>
        <v>0</v>
      </c>
      <c r="M31" s="53">
        <f t="shared" si="7"/>
        <v>0</v>
      </c>
      <c r="N31" s="21" t="s">
        <v>555</v>
      </c>
    </row>
    <row r="32" spans="2:15" ht="43.5">
      <c r="B32" s="20" t="s">
        <v>209</v>
      </c>
      <c r="C32" s="21" t="s">
        <v>208</v>
      </c>
      <c r="D32" s="21" t="s">
        <v>210</v>
      </c>
      <c r="E32" s="22" t="s">
        <v>3</v>
      </c>
      <c r="F32" s="34" t="s">
        <v>211</v>
      </c>
      <c r="G32" s="21">
        <v>90</v>
      </c>
      <c r="H32" s="25"/>
      <c r="I32" s="25"/>
      <c r="J32" s="25"/>
      <c r="K32" s="25"/>
      <c r="L32" s="53">
        <f t="shared" si="6"/>
        <v>0</v>
      </c>
      <c r="M32" s="53">
        <f t="shared" si="7"/>
        <v>0</v>
      </c>
      <c r="N32" s="21"/>
    </row>
    <row r="33" spans="2:14" ht="58">
      <c r="B33" s="20" t="s">
        <v>202</v>
      </c>
      <c r="C33" s="21" t="s">
        <v>201</v>
      </c>
      <c r="D33" s="21" t="s">
        <v>203</v>
      </c>
      <c r="E33" s="22" t="s">
        <v>3</v>
      </c>
      <c r="F33" s="34" t="s">
        <v>48</v>
      </c>
      <c r="G33" s="21"/>
      <c r="H33" s="25">
        <f>130/Nombre_personnes</f>
        <v>26</v>
      </c>
      <c r="I33" s="25">
        <v>8</v>
      </c>
      <c r="J33" s="25"/>
      <c r="K33" s="25"/>
      <c r="L33" s="53">
        <f t="shared" si="6"/>
        <v>170</v>
      </c>
      <c r="M33" s="53">
        <f t="shared" si="7"/>
        <v>34</v>
      </c>
      <c r="N33" s="21" t="s">
        <v>204</v>
      </c>
    </row>
    <row r="34" spans="2:14" ht="43.5">
      <c r="B34" s="20"/>
      <c r="C34" s="21" t="s">
        <v>407</v>
      </c>
      <c r="D34" s="21" t="s">
        <v>408</v>
      </c>
      <c r="E34" s="22" t="s">
        <v>3</v>
      </c>
      <c r="F34" s="34"/>
      <c r="G34" s="21"/>
      <c r="H34" s="25"/>
      <c r="I34" s="25"/>
      <c r="J34" s="25"/>
      <c r="K34" s="25"/>
      <c r="L34" s="53">
        <f t="shared" si="6"/>
        <v>0</v>
      </c>
      <c r="M34" s="53">
        <f t="shared" si="7"/>
        <v>0</v>
      </c>
      <c r="N34" s="21" t="s">
        <v>409</v>
      </c>
    </row>
    <row r="35" spans="2:14" ht="29">
      <c r="B35" s="59" t="s">
        <v>557</v>
      </c>
      <c r="C35" s="21" t="s">
        <v>559</v>
      </c>
      <c r="D35" s="21"/>
      <c r="E35" s="22"/>
      <c r="F35" s="34"/>
      <c r="G35" s="21"/>
      <c r="H35" s="25"/>
      <c r="I35" s="25"/>
      <c r="J35" s="25"/>
      <c r="K35" s="25"/>
      <c r="L35" s="53">
        <f t="shared" si="6"/>
        <v>0</v>
      </c>
      <c r="M35" s="53">
        <f t="shared" si="7"/>
        <v>0</v>
      </c>
      <c r="N35" s="22" t="s">
        <v>558</v>
      </c>
    </row>
    <row r="36" spans="2:14">
      <c r="B36" s="20" t="s">
        <v>46</v>
      </c>
      <c r="C36" s="21" t="s">
        <v>64</v>
      </c>
      <c r="D36" s="21"/>
      <c r="E36" s="22" t="s">
        <v>3</v>
      </c>
      <c r="F36" s="34" t="s">
        <v>65</v>
      </c>
      <c r="G36" s="21"/>
      <c r="H36" s="25">
        <f>95/5</f>
        <v>19</v>
      </c>
      <c r="I36" s="25"/>
      <c r="J36" s="25"/>
      <c r="K36" s="25"/>
      <c r="L36" s="53">
        <f t="shared" si="6"/>
        <v>95</v>
      </c>
      <c r="M36" s="53">
        <f t="shared" si="7"/>
        <v>19</v>
      </c>
      <c r="N36" s="21" t="s">
        <v>66</v>
      </c>
    </row>
    <row r="37" spans="2:14">
      <c r="B37" s="20" t="s">
        <v>46</v>
      </c>
      <c r="C37" s="21" t="s">
        <v>249</v>
      </c>
      <c r="D37" s="21"/>
      <c r="E37" s="22" t="s">
        <v>3</v>
      </c>
      <c r="F37" s="34" t="s">
        <v>64</v>
      </c>
      <c r="G37" s="21"/>
      <c r="H37" s="25"/>
      <c r="I37" s="25"/>
      <c r="J37" s="25"/>
      <c r="K37" s="25"/>
      <c r="L37" s="53">
        <f t="shared" si="6"/>
        <v>0</v>
      </c>
      <c r="M37" s="53">
        <f t="shared" si="7"/>
        <v>0</v>
      </c>
      <c r="N37" s="21" t="s">
        <v>249</v>
      </c>
    </row>
    <row r="38" spans="2:14" ht="43.5">
      <c r="B38" s="20" t="s">
        <v>192</v>
      </c>
      <c r="C38" s="21" t="s">
        <v>191</v>
      </c>
      <c r="D38" s="21" t="s">
        <v>193</v>
      </c>
      <c r="E38" s="22" t="s">
        <v>3</v>
      </c>
      <c r="F38" s="34" t="s">
        <v>34</v>
      </c>
      <c r="G38" s="21"/>
      <c r="H38" s="25"/>
      <c r="I38" s="25"/>
      <c r="J38" s="25"/>
      <c r="K38" s="25"/>
      <c r="L38" s="53">
        <f t="shared" si="6"/>
        <v>0</v>
      </c>
      <c r="M38" s="53">
        <f t="shared" si="7"/>
        <v>0</v>
      </c>
      <c r="N38" s="21"/>
    </row>
    <row r="39" spans="2:14" ht="43.5">
      <c r="B39" s="20" t="s">
        <v>51</v>
      </c>
      <c r="C39" s="21" t="s">
        <v>56</v>
      </c>
      <c r="D39" s="21" t="s">
        <v>52</v>
      </c>
      <c r="E39" s="22" t="s">
        <v>3</v>
      </c>
      <c r="F39" s="34" t="s">
        <v>33</v>
      </c>
      <c r="G39" s="21"/>
      <c r="H39" s="25"/>
      <c r="I39" s="25"/>
      <c r="J39" s="25"/>
      <c r="K39" s="25"/>
      <c r="L39" s="53">
        <f t="shared" ref="L39:L47" si="8">IF(C39&lt;&gt;"",(H39*Nombre_personnes)+(I39*Nombre_personnes)+K39,"")</f>
        <v>0</v>
      </c>
      <c r="M39" s="53">
        <f t="shared" ref="M39:M47" si="9">IF(L39&lt;&gt;"",L39/Nombre_personnes,"")</f>
        <v>0</v>
      </c>
      <c r="N39" s="21"/>
    </row>
    <row r="40" spans="2:14" ht="29">
      <c r="B40" s="20" t="s">
        <v>243</v>
      </c>
      <c r="C40" s="21" t="s">
        <v>250</v>
      </c>
      <c r="D40" s="21"/>
      <c r="E40" s="22" t="s">
        <v>3</v>
      </c>
      <c r="F40" s="34" t="s">
        <v>64</v>
      </c>
      <c r="G40" s="21"/>
      <c r="H40" s="25"/>
      <c r="I40" s="25"/>
      <c r="J40" s="25"/>
      <c r="K40" s="25"/>
      <c r="L40" s="53">
        <f t="shared" si="8"/>
        <v>0</v>
      </c>
      <c r="M40" s="53">
        <f t="shared" si="9"/>
        <v>0</v>
      </c>
      <c r="N40" s="21" t="s">
        <v>250</v>
      </c>
    </row>
    <row r="41" spans="2:14" ht="43.5">
      <c r="B41" s="20" t="s">
        <v>51</v>
      </c>
      <c r="C41" s="21" t="s">
        <v>263</v>
      </c>
      <c r="D41" s="21" t="s">
        <v>52</v>
      </c>
      <c r="E41" s="22" t="s">
        <v>3</v>
      </c>
      <c r="F41" s="34" t="s">
        <v>33</v>
      </c>
      <c r="G41" s="21"/>
      <c r="H41" s="25"/>
      <c r="I41" s="25"/>
      <c r="J41" s="25"/>
      <c r="K41" s="25"/>
      <c r="L41" s="53">
        <f>IF(C41&lt;&gt;"",(H41*Nombre_personnes)+(I41*Nombre_personnes)+K41,"")</f>
        <v>0</v>
      </c>
      <c r="M41" s="53">
        <f>IF(L41&lt;&gt;"",L41/Nombre_personnes,"")</f>
        <v>0</v>
      </c>
      <c r="N41" s="21" t="s">
        <v>264</v>
      </c>
    </row>
    <row r="42" spans="2:14" ht="43.5">
      <c r="B42" s="59" t="s">
        <v>51</v>
      </c>
      <c r="C42" s="21" t="s">
        <v>717</v>
      </c>
      <c r="D42" s="21" t="s">
        <v>718</v>
      </c>
      <c r="E42" s="22" t="s">
        <v>3</v>
      </c>
      <c r="F42" s="34"/>
      <c r="G42" s="21"/>
      <c r="H42" s="25"/>
      <c r="I42" s="25"/>
      <c r="J42" s="25"/>
      <c r="K42" s="25"/>
      <c r="L42" s="53"/>
      <c r="M42" s="53"/>
      <c r="N42" s="21"/>
    </row>
    <row r="43" spans="2:14" ht="43.5">
      <c r="B43" s="20" t="s">
        <v>51</v>
      </c>
      <c r="C43" s="21" t="s">
        <v>723</v>
      </c>
      <c r="D43" s="21" t="s">
        <v>719</v>
      </c>
      <c r="E43" s="22" t="s">
        <v>3</v>
      </c>
      <c r="F43" s="34" t="s">
        <v>289</v>
      </c>
      <c r="G43" s="21"/>
      <c r="H43" s="25"/>
      <c r="I43" s="25"/>
      <c r="J43" s="25"/>
      <c r="K43" s="25"/>
      <c r="L43" s="53"/>
      <c r="M43" s="53"/>
      <c r="N43" s="21"/>
    </row>
    <row r="44" spans="2:14" ht="43.5">
      <c r="B44" s="20" t="s">
        <v>51</v>
      </c>
      <c r="C44" s="21" t="s">
        <v>722</v>
      </c>
      <c r="D44" s="21" t="s">
        <v>721</v>
      </c>
      <c r="E44" s="22" t="s">
        <v>3</v>
      </c>
      <c r="F44" s="34" t="s">
        <v>289</v>
      </c>
      <c r="G44" s="21"/>
      <c r="H44" s="25"/>
      <c r="I44" s="25"/>
      <c r="J44" s="25"/>
      <c r="K44" s="25"/>
      <c r="L44" s="53"/>
      <c r="M44" s="53"/>
      <c r="N44" s="21" t="s">
        <v>720</v>
      </c>
    </row>
    <row r="45" spans="2:14" ht="58">
      <c r="B45" s="59" t="s">
        <v>53</v>
      </c>
      <c r="C45" s="21" t="s">
        <v>55</v>
      </c>
      <c r="D45" s="21" t="s">
        <v>54</v>
      </c>
      <c r="E45" s="22" t="s">
        <v>3</v>
      </c>
      <c r="F45" s="34" t="s">
        <v>49</v>
      </c>
      <c r="G45" s="21">
        <v>6</v>
      </c>
      <c r="H45" s="25">
        <f>76.22/Nombre_personnes</f>
        <v>15.244</v>
      </c>
      <c r="I45" s="25">
        <v>4.2699999999999996</v>
      </c>
      <c r="J45" s="25"/>
      <c r="K45" s="25"/>
      <c r="L45" s="53">
        <f t="shared" si="8"/>
        <v>97.57</v>
      </c>
      <c r="M45" s="53">
        <f t="shared" si="9"/>
        <v>19.513999999999999</v>
      </c>
      <c r="N45" s="21" t="s">
        <v>72</v>
      </c>
    </row>
    <row r="46" spans="2:14" ht="58">
      <c r="B46" s="20" t="s">
        <v>53</v>
      </c>
      <c r="C46" s="21" t="s">
        <v>57</v>
      </c>
      <c r="D46" s="21" t="s">
        <v>58</v>
      </c>
      <c r="E46" s="22" t="s">
        <v>3</v>
      </c>
      <c r="F46" s="34" t="s">
        <v>33</v>
      </c>
      <c r="G46" s="21"/>
      <c r="H46" s="25"/>
      <c r="I46" s="25"/>
      <c r="J46" s="25"/>
      <c r="K46" s="25"/>
      <c r="L46" s="53">
        <f t="shared" si="8"/>
        <v>0</v>
      </c>
      <c r="M46" s="53">
        <f t="shared" si="9"/>
        <v>0</v>
      </c>
      <c r="N46" s="21"/>
    </row>
    <row r="47" spans="2:14" ht="58">
      <c r="B47" s="20" t="s">
        <v>53</v>
      </c>
      <c r="C47" s="21" t="s">
        <v>59</v>
      </c>
      <c r="D47" s="21" t="s">
        <v>60</v>
      </c>
      <c r="E47" s="22" t="s">
        <v>3</v>
      </c>
      <c r="F47" s="34" t="s">
        <v>33</v>
      </c>
      <c r="G47" s="21"/>
      <c r="H47" s="25"/>
      <c r="I47" s="25"/>
      <c r="J47" s="25"/>
      <c r="K47" s="25"/>
      <c r="L47" s="53">
        <f t="shared" si="8"/>
        <v>0</v>
      </c>
      <c r="M47" s="53">
        <f t="shared" si="9"/>
        <v>0</v>
      </c>
      <c r="N47" s="21"/>
    </row>
    <row r="48" spans="2:14" ht="58">
      <c r="B48" s="20" t="s">
        <v>53</v>
      </c>
      <c r="C48" s="21" t="s">
        <v>61</v>
      </c>
      <c r="D48" s="21" t="s">
        <v>62</v>
      </c>
      <c r="E48" s="22" t="s">
        <v>3</v>
      </c>
      <c r="F48" s="34" t="s">
        <v>33</v>
      </c>
      <c r="G48" s="21"/>
      <c r="H48" s="25"/>
      <c r="I48" s="25"/>
      <c r="J48" s="25"/>
      <c r="K48" s="25"/>
      <c r="L48" s="53">
        <f t="shared" ref="L48" si="10">IF(C48&lt;&gt;"",(H48*Nombre_personnes)+(I48*Nombre_personnes)+K48,"")</f>
        <v>0</v>
      </c>
      <c r="M48" s="53">
        <f t="shared" ref="M48" si="11">IF(L48&lt;&gt;"",L48/Nombre_personnes,"")</f>
        <v>0</v>
      </c>
      <c r="N48" s="21"/>
    </row>
    <row r="49" spans="2:14" ht="29">
      <c r="B49" s="20" t="s">
        <v>265</v>
      </c>
      <c r="C49" s="21" t="s">
        <v>266</v>
      </c>
      <c r="D49" s="21"/>
      <c r="E49" s="22" t="s">
        <v>3</v>
      </c>
      <c r="F49" s="34" t="s">
        <v>33</v>
      </c>
      <c r="G49" s="21"/>
      <c r="H49" s="25"/>
      <c r="I49" s="25"/>
      <c r="J49" s="25"/>
      <c r="K49" s="25"/>
      <c r="L49" s="53">
        <f t="shared" ref="L49:L67" si="12">IF(C49&lt;&gt;"",(H49*Nombre_personnes)+(I49*Nombre_personnes)+K49,"")</f>
        <v>0</v>
      </c>
      <c r="M49" s="53">
        <f t="shared" ref="M49:M67" si="13">IF(L49&lt;&gt;"",L49/Nombre_personnes,"")</f>
        <v>0</v>
      </c>
      <c r="N49" s="21"/>
    </row>
    <row r="50" spans="2:14">
      <c r="B50" s="20" t="s">
        <v>244</v>
      </c>
      <c r="C50" s="21" t="s">
        <v>251</v>
      </c>
      <c r="D50" s="21"/>
      <c r="E50" s="22" t="s">
        <v>3</v>
      </c>
      <c r="F50" s="34" t="s">
        <v>64</v>
      </c>
      <c r="G50" s="21"/>
      <c r="H50" s="25"/>
      <c r="I50" s="25"/>
      <c r="J50" s="25"/>
      <c r="K50" s="25"/>
      <c r="L50" s="53">
        <f t="shared" si="12"/>
        <v>0</v>
      </c>
      <c r="M50" s="53">
        <f t="shared" si="13"/>
        <v>0</v>
      </c>
      <c r="N50" s="21" t="s">
        <v>251</v>
      </c>
    </row>
    <row r="51" spans="2:14" ht="29">
      <c r="B51" s="20" t="s">
        <v>63</v>
      </c>
      <c r="C51" s="21" t="s">
        <v>321</v>
      </c>
      <c r="D51" s="21"/>
      <c r="E51" s="22" t="s">
        <v>3</v>
      </c>
      <c r="F51" s="34" t="s">
        <v>64</v>
      </c>
      <c r="G51" s="21"/>
      <c r="H51" s="25"/>
      <c r="I51" s="25"/>
      <c r="J51" s="25"/>
      <c r="K51" s="25"/>
      <c r="L51" s="53">
        <f t="shared" ref="L51:L52" si="14">IF(C51&lt;&gt;"",(H51*Nombre_personnes)+(I51*Nombre_personnes)+K51,"")</f>
        <v>0</v>
      </c>
      <c r="M51" s="53">
        <f t="shared" ref="M51:M52" si="15">IF(L51&lt;&gt;"",L51/Nombre_personnes,"")</f>
        <v>0</v>
      </c>
      <c r="N51" s="21"/>
    </row>
    <row r="52" spans="2:14">
      <c r="B52" s="20" t="s">
        <v>541</v>
      </c>
      <c r="C52" s="34" t="s">
        <v>543</v>
      </c>
      <c r="D52" s="21"/>
      <c r="E52" s="22"/>
      <c r="F52" s="34"/>
      <c r="G52" s="21"/>
      <c r="H52" s="25"/>
      <c r="I52" s="25"/>
      <c r="J52" s="25"/>
      <c r="K52" s="25"/>
      <c r="L52" s="53">
        <f t="shared" si="14"/>
        <v>0</v>
      </c>
      <c r="M52" s="53">
        <f t="shared" si="15"/>
        <v>0</v>
      </c>
      <c r="N52" s="22" t="s">
        <v>542</v>
      </c>
    </row>
    <row r="53" spans="2:14" ht="29">
      <c r="B53" s="20" t="s">
        <v>616</v>
      </c>
      <c r="C53" s="34" t="s">
        <v>617</v>
      </c>
      <c r="D53" s="21"/>
      <c r="E53" s="22" t="s">
        <v>3</v>
      </c>
      <c r="F53" s="34" t="s">
        <v>64</v>
      </c>
      <c r="G53" s="21"/>
      <c r="H53" s="25"/>
      <c r="I53" s="25"/>
      <c r="J53" s="25"/>
      <c r="K53" s="25"/>
      <c r="L53" s="53">
        <f t="shared" ref="L53:L60" si="16">IF(C53&lt;&gt;"",(H53*Nombre_personnes)+(I53*Nombre_personnes)+K53,"")</f>
        <v>0</v>
      </c>
      <c r="M53" s="53">
        <f t="shared" ref="M53:M60" si="17">IF(L53&lt;&gt;"",L53/Nombre_personnes,"")</f>
        <v>0</v>
      </c>
      <c r="N53" s="21" t="s">
        <v>618</v>
      </c>
    </row>
    <row r="54" spans="2:14" ht="29">
      <c r="B54" s="59" t="s">
        <v>608</v>
      </c>
      <c r="C54" s="22" t="s">
        <v>609</v>
      </c>
      <c r="D54" s="21"/>
      <c r="E54" s="22"/>
      <c r="F54" s="34"/>
      <c r="G54" s="21"/>
      <c r="H54" s="25"/>
      <c r="I54" s="25"/>
      <c r="J54" s="25"/>
      <c r="K54" s="25"/>
      <c r="L54" s="53">
        <f t="shared" si="16"/>
        <v>0</v>
      </c>
      <c r="M54" s="53">
        <f t="shared" si="17"/>
        <v>0</v>
      </c>
      <c r="N54" s="22"/>
    </row>
    <row r="55" spans="2:14" ht="29">
      <c r="B55" s="59" t="s">
        <v>608</v>
      </c>
      <c r="C55" s="21" t="s">
        <v>610</v>
      </c>
      <c r="D55" s="21"/>
      <c r="E55" s="22" t="s">
        <v>3</v>
      </c>
      <c r="F55" s="34" t="s">
        <v>64</v>
      </c>
      <c r="G55" s="21"/>
      <c r="H55" s="25"/>
      <c r="I55" s="25"/>
      <c r="J55" s="25"/>
      <c r="K55" s="25"/>
      <c r="L55" s="53">
        <f t="shared" si="16"/>
        <v>0</v>
      </c>
      <c r="M55" s="53">
        <f t="shared" si="17"/>
        <v>0</v>
      </c>
      <c r="N55" s="21" t="s">
        <v>611</v>
      </c>
    </row>
    <row r="56" spans="2:14" ht="29">
      <c r="B56" s="59" t="s">
        <v>608</v>
      </c>
      <c r="C56" s="21" t="s">
        <v>613</v>
      </c>
      <c r="D56" s="21"/>
      <c r="E56" s="22" t="s">
        <v>3</v>
      </c>
      <c r="F56" s="34" t="s">
        <v>64</v>
      </c>
      <c r="G56" s="21"/>
      <c r="H56" s="25"/>
      <c r="I56" s="25"/>
      <c r="J56" s="25"/>
      <c r="K56" s="25"/>
      <c r="L56" s="53">
        <f t="shared" si="16"/>
        <v>0</v>
      </c>
      <c r="M56" s="53">
        <f t="shared" si="17"/>
        <v>0</v>
      </c>
      <c r="N56" s="21" t="s">
        <v>612</v>
      </c>
    </row>
    <row r="57" spans="2:14">
      <c r="B57" s="20" t="s">
        <v>63</v>
      </c>
      <c r="C57" s="21" t="s">
        <v>614</v>
      </c>
      <c r="D57" s="21"/>
      <c r="E57" s="22" t="s">
        <v>3</v>
      </c>
      <c r="F57" s="34" t="s">
        <v>64</v>
      </c>
      <c r="G57" s="21"/>
      <c r="H57" s="25"/>
      <c r="I57" s="25"/>
      <c r="J57" s="25"/>
      <c r="K57" s="25"/>
      <c r="L57" s="53">
        <f t="shared" si="16"/>
        <v>0</v>
      </c>
      <c r="M57" s="53">
        <f t="shared" si="17"/>
        <v>0</v>
      </c>
      <c r="N57" s="21" t="s">
        <v>615</v>
      </c>
    </row>
    <row r="58" spans="2:14" ht="29">
      <c r="B58" s="20" t="s">
        <v>606</v>
      </c>
      <c r="C58" s="22" t="s">
        <v>607</v>
      </c>
      <c r="D58" s="21"/>
      <c r="E58" s="22"/>
      <c r="F58" s="34"/>
      <c r="G58" s="21"/>
      <c r="H58" s="25"/>
      <c r="I58" s="25"/>
      <c r="J58" s="25"/>
      <c r="K58" s="25"/>
      <c r="L58" s="53">
        <f t="shared" si="16"/>
        <v>0</v>
      </c>
      <c r="M58" s="53">
        <f t="shared" si="17"/>
        <v>0</v>
      </c>
      <c r="N58" s="22"/>
    </row>
    <row r="59" spans="2:14">
      <c r="B59" s="20" t="s">
        <v>619</v>
      </c>
      <c r="C59" s="21" t="s">
        <v>620</v>
      </c>
      <c r="D59" s="21"/>
      <c r="E59" s="22" t="s">
        <v>3</v>
      </c>
      <c r="F59" s="34"/>
      <c r="G59" s="21"/>
      <c r="H59" s="25"/>
      <c r="I59" s="25"/>
      <c r="J59" s="25"/>
      <c r="K59" s="25"/>
      <c r="L59" s="53">
        <f t="shared" si="16"/>
        <v>0</v>
      </c>
      <c r="M59" s="53">
        <f t="shared" si="17"/>
        <v>0</v>
      </c>
      <c r="N59" s="21"/>
    </row>
    <row r="60" spans="2:14" ht="43.5">
      <c r="B60" s="20" t="s">
        <v>619</v>
      </c>
      <c r="C60" s="21" t="s">
        <v>622</v>
      </c>
      <c r="D60" s="21" t="s">
        <v>623</v>
      </c>
      <c r="E60" s="22" t="s">
        <v>3</v>
      </c>
      <c r="F60" s="34" t="s">
        <v>289</v>
      </c>
      <c r="G60" s="21"/>
      <c r="H60" s="25">
        <f>166/Nombre_personnes</f>
        <v>33.200000000000003</v>
      </c>
      <c r="I60" s="25">
        <v>0</v>
      </c>
      <c r="J60" s="25"/>
      <c r="K60" s="25"/>
      <c r="L60" s="53">
        <f t="shared" si="16"/>
        <v>166</v>
      </c>
      <c r="M60" s="53">
        <f t="shared" si="17"/>
        <v>33.200000000000003</v>
      </c>
      <c r="N60" s="21" t="s">
        <v>621</v>
      </c>
    </row>
    <row r="61" spans="2:14" ht="29">
      <c r="B61" s="20" t="s">
        <v>245</v>
      </c>
      <c r="C61" s="21" t="s">
        <v>252</v>
      </c>
      <c r="D61" s="41"/>
      <c r="E61" s="22" t="s">
        <v>3</v>
      </c>
      <c r="F61" s="34" t="s">
        <v>64</v>
      </c>
      <c r="G61" s="21"/>
      <c r="H61" s="25"/>
      <c r="I61" s="25"/>
      <c r="J61" s="25"/>
      <c r="K61" s="25"/>
      <c r="L61" s="53">
        <f t="shared" si="12"/>
        <v>0</v>
      </c>
      <c r="M61" s="53">
        <f t="shared" si="13"/>
        <v>0</v>
      </c>
      <c r="N61" s="21" t="s">
        <v>252</v>
      </c>
    </row>
    <row r="62" spans="2:14" ht="43.5">
      <c r="B62" s="59" t="s">
        <v>173</v>
      </c>
      <c r="C62" s="21" t="s">
        <v>171</v>
      </c>
      <c r="D62" s="21" t="s">
        <v>172</v>
      </c>
      <c r="E62" s="22"/>
      <c r="F62" s="34" t="s">
        <v>36</v>
      </c>
      <c r="G62" s="21"/>
      <c r="H62" s="25"/>
      <c r="I62" s="25"/>
      <c r="J62" s="25"/>
      <c r="K62" s="25"/>
      <c r="L62" s="53">
        <f t="shared" si="12"/>
        <v>0</v>
      </c>
      <c r="M62" s="53">
        <f t="shared" si="13"/>
        <v>0</v>
      </c>
      <c r="N62" s="21"/>
    </row>
    <row r="63" spans="2:14" ht="43.5">
      <c r="B63" s="59" t="s">
        <v>173</v>
      </c>
      <c r="C63" s="21" t="s">
        <v>177</v>
      </c>
      <c r="D63" s="21" t="s">
        <v>178</v>
      </c>
      <c r="E63" s="22" t="s">
        <v>3</v>
      </c>
      <c r="F63" s="34" t="s">
        <v>529</v>
      </c>
      <c r="G63" s="21"/>
      <c r="H63" s="25">
        <v>11</v>
      </c>
      <c r="I63" s="25">
        <v>0</v>
      </c>
      <c r="J63" s="25"/>
      <c r="K63" s="25"/>
      <c r="L63" s="53">
        <f t="shared" si="12"/>
        <v>55</v>
      </c>
      <c r="M63" s="53">
        <f t="shared" si="13"/>
        <v>11</v>
      </c>
      <c r="N63" s="21" t="s">
        <v>528</v>
      </c>
    </row>
    <row r="64" spans="2:14" ht="43.5">
      <c r="B64" s="59" t="s">
        <v>241</v>
      </c>
      <c r="C64" s="21" t="s">
        <v>240</v>
      </c>
      <c r="D64" s="21" t="s">
        <v>242</v>
      </c>
      <c r="E64" s="22" t="s">
        <v>3</v>
      </c>
      <c r="F64" s="34" t="s">
        <v>36</v>
      </c>
      <c r="G64" s="21">
        <v>47</v>
      </c>
      <c r="H64" s="25">
        <v>20</v>
      </c>
      <c r="I64" s="25">
        <v>5</v>
      </c>
      <c r="J64" s="25"/>
      <c r="K64" s="25"/>
      <c r="L64" s="53">
        <f t="shared" si="12"/>
        <v>125</v>
      </c>
      <c r="M64" s="53">
        <f t="shared" si="13"/>
        <v>25</v>
      </c>
      <c r="N64" s="21"/>
    </row>
    <row r="65" spans="2:14" ht="43.5">
      <c r="B65" s="20" t="s">
        <v>161</v>
      </c>
      <c r="C65" s="21" t="s">
        <v>160</v>
      </c>
      <c r="D65" s="21" t="s">
        <v>162</v>
      </c>
      <c r="E65" s="22" t="s">
        <v>3</v>
      </c>
      <c r="F65" s="34" t="s">
        <v>33</v>
      </c>
      <c r="G65" s="21">
        <v>52</v>
      </c>
      <c r="H65" s="25"/>
      <c r="I65" s="25"/>
      <c r="J65" s="25"/>
      <c r="K65" s="25"/>
      <c r="L65" s="53">
        <f t="shared" si="12"/>
        <v>0</v>
      </c>
      <c r="M65" s="53">
        <f t="shared" si="13"/>
        <v>0</v>
      </c>
      <c r="N65" s="21"/>
    </row>
    <row r="66" spans="2:14">
      <c r="B66" s="20" t="s">
        <v>246</v>
      </c>
      <c r="C66" s="21" t="s">
        <v>253</v>
      </c>
      <c r="D66" s="21"/>
      <c r="E66" s="22" t="s">
        <v>3</v>
      </c>
      <c r="F66" s="34" t="s">
        <v>64</v>
      </c>
      <c r="G66" s="21"/>
      <c r="H66" s="25"/>
      <c r="I66" s="25"/>
      <c r="J66" s="25"/>
      <c r="K66" s="25"/>
      <c r="L66" s="53">
        <f t="shared" si="12"/>
        <v>0</v>
      </c>
      <c r="M66" s="53">
        <f t="shared" si="13"/>
        <v>0</v>
      </c>
      <c r="N66" s="21" t="s">
        <v>253</v>
      </c>
    </row>
    <row r="67" spans="2:14" ht="58">
      <c r="B67" s="20" t="s">
        <v>176</v>
      </c>
      <c r="C67" s="21" t="s">
        <v>530</v>
      </c>
      <c r="D67" s="21" t="s">
        <v>389</v>
      </c>
      <c r="E67" s="22"/>
      <c r="F67" s="34" t="s">
        <v>529</v>
      </c>
      <c r="G67" s="21"/>
      <c r="H67" s="25">
        <f>((2*16)+11)/Nombre_personnes</f>
        <v>8.6</v>
      </c>
      <c r="I67" s="25"/>
      <c r="J67" s="25"/>
      <c r="K67" s="25"/>
      <c r="L67" s="53">
        <f t="shared" si="12"/>
        <v>43</v>
      </c>
      <c r="M67" s="53">
        <f t="shared" si="13"/>
        <v>8.6</v>
      </c>
      <c r="N67" s="21" t="s">
        <v>531</v>
      </c>
    </row>
    <row r="68" spans="2:14" ht="58">
      <c r="B68" s="20" t="s">
        <v>176</v>
      </c>
      <c r="C68" s="21" t="s">
        <v>175</v>
      </c>
      <c r="D68" s="21" t="s">
        <v>174</v>
      </c>
      <c r="E68" s="22" t="s">
        <v>3</v>
      </c>
      <c r="F68" s="34" t="s">
        <v>529</v>
      </c>
      <c r="G68" s="21"/>
      <c r="H68" s="25"/>
      <c r="I68" s="25"/>
      <c r="J68" s="25"/>
      <c r="K68" s="25"/>
      <c r="L68" s="53">
        <f t="shared" ref="L68" si="18">IF(C68&lt;&gt;"",(H68*Nombre_personnes)+(I68*Nombre_personnes)+K68,"")</f>
        <v>0</v>
      </c>
      <c r="M68" s="53">
        <f t="shared" ref="M68" si="19">IF(L68&lt;&gt;"",L68/Nombre_personnes,"")</f>
        <v>0</v>
      </c>
      <c r="N68" s="21" t="s">
        <v>527</v>
      </c>
    </row>
    <row r="69" spans="2:14" ht="29">
      <c r="B69" s="20" t="s">
        <v>176</v>
      </c>
      <c r="C69" s="21" t="s">
        <v>205</v>
      </c>
      <c r="D69" s="21" t="s">
        <v>206</v>
      </c>
      <c r="E69" s="22"/>
      <c r="F69" s="34" t="s">
        <v>292</v>
      </c>
      <c r="G69" s="21"/>
      <c r="H69" s="25">
        <v>36</v>
      </c>
      <c r="I69" s="25"/>
      <c r="J69" s="25"/>
      <c r="K69" s="25"/>
      <c r="L69" s="53">
        <f t="shared" ref="L69:L88" si="20">IF(C69&lt;&gt;"",(H69*Nombre_personnes)+(I69*Nombre_personnes)+K69,"")</f>
        <v>180</v>
      </c>
      <c r="M69" s="53">
        <f t="shared" ref="M69:M88" si="21">IF(L69&lt;&gt;"",L69/Nombre_personnes,"")</f>
        <v>36</v>
      </c>
      <c r="N69" s="21" t="s">
        <v>207</v>
      </c>
    </row>
    <row r="70" spans="2:14" ht="72.5">
      <c r="B70" s="59" t="s">
        <v>345</v>
      </c>
      <c r="C70" s="21" t="s">
        <v>533</v>
      </c>
      <c r="D70" s="21" t="s">
        <v>522</v>
      </c>
      <c r="E70" s="22"/>
      <c r="F70" s="34" t="s">
        <v>529</v>
      </c>
      <c r="G70" s="21"/>
      <c r="H70" s="25">
        <f>((2*25)+10)/Nombre_personnes</f>
        <v>12</v>
      </c>
      <c r="I70" s="25">
        <v>0</v>
      </c>
      <c r="J70" s="25"/>
      <c r="K70" s="25"/>
      <c r="L70" s="53">
        <f t="shared" si="20"/>
        <v>60</v>
      </c>
      <c r="M70" s="53">
        <f t="shared" si="21"/>
        <v>12</v>
      </c>
      <c r="N70" s="21" t="s">
        <v>523</v>
      </c>
    </row>
    <row r="71" spans="2:14" ht="72.5">
      <c r="B71" s="59" t="s">
        <v>345</v>
      </c>
      <c r="C71" s="21" t="s">
        <v>534</v>
      </c>
      <c r="D71" s="21" t="s">
        <v>524</v>
      </c>
      <c r="E71" s="21"/>
      <c r="F71" s="42" t="s">
        <v>529</v>
      </c>
      <c r="G71" s="21"/>
      <c r="H71" s="25">
        <f>((2*20)+30)/Nombre_personnes</f>
        <v>14</v>
      </c>
      <c r="I71" s="25">
        <v>5</v>
      </c>
      <c r="J71" s="25"/>
      <c r="K71" s="25"/>
      <c r="L71" s="53">
        <f t="shared" si="20"/>
        <v>95</v>
      </c>
      <c r="M71" s="53">
        <f t="shared" si="21"/>
        <v>19</v>
      </c>
      <c r="N71" s="21" t="s">
        <v>532</v>
      </c>
    </row>
    <row r="72" spans="2:14" ht="58">
      <c r="B72" s="20" t="s">
        <v>345</v>
      </c>
      <c r="C72" s="21" t="s">
        <v>535</v>
      </c>
      <c r="D72" s="21" t="s">
        <v>536</v>
      </c>
      <c r="E72" s="21"/>
      <c r="F72" s="42" t="s">
        <v>529</v>
      </c>
      <c r="G72" s="21"/>
      <c r="H72" s="25">
        <f>((2*25)+25)/Nombre_personnes</f>
        <v>15</v>
      </c>
      <c r="I72" s="25"/>
      <c r="J72" s="25"/>
      <c r="K72" s="25"/>
      <c r="L72" s="53">
        <f t="shared" ref="L72" si="22">IF(C72&lt;&gt;"",(H72*Nombre_personnes)+(I72*Nombre_personnes)+K72,"")</f>
        <v>75</v>
      </c>
      <c r="M72" s="53">
        <f t="shared" ref="M72" si="23">IF(L72&lt;&gt;"",L72/Nombre_personnes,"")</f>
        <v>15</v>
      </c>
      <c r="N72" s="21" t="s">
        <v>537</v>
      </c>
    </row>
    <row r="73" spans="2:14" ht="29">
      <c r="B73" s="20" t="s">
        <v>123</v>
      </c>
      <c r="C73" s="21" t="s">
        <v>189</v>
      </c>
      <c r="D73" s="21" t="s">
        <v>190</v>
      </c>
      <c r="E73" s="22"/>
      <c r="F73" s="34"/>
      <c r="G73" s="21"/>
      <c r="H73" s="25"/>
      <c r="I73" s="25"/>
      <c r="J73" s="25"/>
      <c r="K73" s="25"/>
      <c r="L73" s="53">
        <f t="shared" si="20"/>
        <v>0</v>
      </c>
      <c r="M73" s="53">
        <f t="shared" si="21"/>
        <v>0</v>
      </c>
      <c r="N73" s="21"/>
    </row>
    <row r="74" spans="2:14">
      <c r="B74" s="20" t="s">
        <v>525</v>
      </c>
      <c r="C74" s="21" t="s">
        <v>526</v>
      </c>
      <c r="D74" s="21"/>
      <c r="E74" s="22" t="s">
        <v>3</v>
      </c>
      <c r="F74" s="34"/>
      <c r="G74" s="21"/>
      <c r="H74" s="25"/>
      <c r="I74" s="25"/>
      <c r="J74" s="25"/>
      <c r="K74" s="25"/>
      <c r="L74" s="53">
        <f t="shared" si="20"/>
        <v>0</v>
      </c>
      <c r="M74" s="53">
        <f t="shared" si="21"/>
        <v>0</v>
      </c>
      <c r="N74" s="21"/>
    </row>
    <row r="75" spans="2:14" ht="43.5">
      <c r="B75" s="20" t="s">
        <v>509</v>
      </c>
      <c r="C75" s="21" t="s">
        <v>510</v>
      </c>
      <c r="D75" s="21" t="s">
        <v>511</v>
      </c>
      <c r="E75" s="22" t="s">
        <v>3</v>
      </c>
      <c r="F75" s="34" t="s">
        <v>33</v>
      </c>
      <c r="G75" s="21"/>
      <c r="H75" s="25"/>
      <c r="I75" s="25">
        <v>7</v>
      </c>
      <c r="J75" s="25"/>
      <c r="K75" s="25"/>
      <c r="L75" s="53">
        <f t="shared" si="20"/>
        <v>35</v>
      </c>
      <c r="M75" s="53">
        <f t="shared" si="21"/>
        <v>7</v>
      </c>
      <c r="N75" s="21" t="s">
        <v>512</v>
      </c>
    </row>
    <row r="76" spans="2:14">
      <c r="B76" s="20" t="s">
        <v>247</v>
      </c>
      <c r="C76" s="21" t="s">
        <v>254</v>
      </c>
      <c r="D76" s="21"/>
      <c r="E76" s="22" t="s">
        <v>3</v>
      </c>
      <c r="F76" s="42" t="s">
        <v>64</v>
      </c>
      <c r="G76" s="21"/>
      <c r="H76" s="25"/>
      <c r="I76" s="25"/>
      <c r="J76" s="25"/>
      <c r="K76" s="25"/>
      <c r="L76" s="53">
        <f t="shared" si="20"/>
        <v>0</v>
      </c>
      <c r="M76" s="53">
        <f t="shared" si="21"/>
        <v>0</v>
      </c>
      <c r="N76" s="21" t="s">
        <v>254</v>
      </c>
    </row>
    <row r="77" spans="2:14" ht="43.5">
      <c r="B77" s="20" t="s">
        <v>447</v>
      </c>
      <c r="C77" s="21" t="s">
        <v>448</v>
      </c>
      <c r="D77" s="21" t="s">
        <v>450</v>
      </c>
      <c r="E77" s="22" t="s">
        <v>3</v>
      </c>
      <c r="F77" s="34" t="s">
        <v>33</v>
      </c>
      <c r="G77" s="21"/>
      <c r="H77" s="25">
        <f>65/Nombre_personnes</f>
        <v>13</v>
      </c>
      <c r="I77" s="25"/>
      <c r="J77" s="25"/>
      <c r="K77" s="25"/>
      <c r="L77" s="53">
        <f t="shared" si="20"/>
        <v>65</v>
      </c>
      <c r="M77" s="53">
        <f t="shared" si="21"/>
        <v>13</v>
      </c>
      <c r="N77" s="21" t="s">
        <v>449</v>
      </c>
    </row>
    <row r="78" spans="2:14" ht="29">
      <c r="B78" s="20" t="s">
        <v>447</v>
      </c>
      <c r="C78" s="21" t="s">
        <v>465</v>
      </c>
      <c r="D78" s="21" t="s">
        <v>467</v>
      </c>
      <c r="E78" s="22" t="s">
        <v>3</v>
      </c>
      <c r="F78" s="34" t="s">
        <v>64</v>
      </c>
      <c r="G78" s="21"/>
      <c r="H78" s="25">
        <f>65/Nombre_personnes</f>
        <v>13</v>
      </c>
      <c r="I78" s="25"/>
      <c r="J78" s="25"/>
      <c r="K78" s="25"/>
      <c r="L78" s="53">
        <f t="shared" si="20"/>
        <v>65</v>
      </c>
      <c r="M78" s="53">
        <f t="shared" si="21"/>
        <v>13</v>
      </c>
      <c r="N78" s="21" t="s">
        <v>466</v>
      </c>
    </row>
    <row r="79" spans="2:14" ht="29">
      <c r="B79" s="20" t="s">
        <v>447</v>
      </c>
      <c r="C79" s="21" t="s">
        <v>451</v>
      </c>
      <c r="D79" s="21" t="s">
        <v>452</v>
      </c>
      <c r="E79" s="22" t="s">
        <v>3</v>
      </c>
      <c r="F79" s="34" t="s">
        <v>289</v>
      </c>
      <c r="G79" s="21"/>
      <c r="H79" s="25"/>
      <c r="I79" s="25">
        <v>9</v>
      </c>
      <c r="J79" s="25"/>
      <c r="K79" s="25"/>
      <c r="L79" s="53">
        <f t="shared" si="20"/>
        <v>45</v>
      </c>
      <c r="M79" s="53">
        <f t="shared" si="21"/>
        <v>9</v>
      </c>
      <c r="N79" s="21" t="s">
        <v>453</v>
      </c>
    </row>
    <row r="80" spans="2:14" ht="43.5">
      <c r="B80" s="20" t="s">
        <v>447</v>
      </c>
      <c r="C80" s="21" t="s">
        <v>458</v>
      </c>
      <c r="D80" s="21" t="s">
        <v>459</v>
      </c>
      <c r="E80" s="22" t="s">
        <v>3</v>
      </c>
      <c r="F80" s="34" t="s">
        <v>289</v>
      </c>
      <c r="G80" s="21"/>
      <c r="H80" s="25"/>
      <c r="I80" s="25"/>
      <c r="J80" s="25"/>
      <c r="K80" s="25"/>
      <c r="L80" s="53">
        <f t="shared" si="20"/>
        <v>0</v>
      </c>
      <c r="M80" s="53">
        <f t="shared" si="21"/>
        <v>0</v>
      </c>
      <c r="N80" s="21" t="s">
        <v>460</v>
      </c>
    </row>
    <row r="81" spans="2:14" ht="43.5">
      <c r="B81" s="20" t="s">
        <v>455</v>
      </c>
      <c r="C81" s="21" t="s">
        <v>454</v>
      </c>
      <c r="D81" s="21" t="s">
        <v>456</v>
      </c>
      <c r="E81" s="22"/>
      <c r="F81" s="34" t="s">
        <v>64</v>
      </c>
      <c r="G81" s="21"/>
      <c r="H81" s="25"/>
      <c r="I81" s="25"/>
      <c r="J81" s="25"/>
      <c r="K81" s="25"/>
      <c r="L81" s="53">
        <f t="shared" si="20"/>
        <v>0</v>
      </c>
      <c r="M81" s="53">
        <f t="shared" si="21"/>
        <v>0</v>
      </c>
      <c r="N81" s="21" t="s">
        <v>457</v>
      </c>
    </row>
    <row r="82" spans="2:14" ht="43.5">
      <c r="B82" s="20" t="s">
        <v>499</v>
      </c>
      <c r="C82" s="21" t="s">
        <v>500</v>
      </c>
      <c r="D82" s="21"/>
      <c r="E82" s="58" t="s">
        <v>3</v>
      </c>
      <c r="F82" s="34" t="s">
        <v>64</v>
      </c>
      <c r="G82" s="21"/>
      <c r="H82" s="25">
        <f>51/Nombre_personnes</f>
        <v>10.199999999999999</v>
      </c>
      <c r="I82" s="25"/>
      <c r="J82" s="25"/>
      <c r="K82" s="25"/>
      <c r="L82" s="53">
        <f t="shared" si="20"/>
        <v>51</v>
      </c>
      <c r="M82" s="53">
        <f t="shared" si="21"/>
        <v>10.199999999999999</v>
      </c>
      <c r="N82" s="21" t="s">
        <v>501</v>
      </c>
    </row>
    <row r="83" spans="2:14" ht="29">
      <c r="B83" s="20" t="s">
        <v>497</v>
      </c>
      <c r="C83" s="21" t="s">
        <v>502</v>
      </c>
      <c r="D83" s="21"/>
      <c r="E83" s="22" t="s">
        <v>3</v>
      </c>
      <c r="F83" s="34" t="s">
        <v>64</v>
      </c>
      <c r="G83" s="21"/>
      <c r="H83" s="25">
        <f>81/Nombre_personnes</f>
        <v>16.2</v>
      </c>
      <c r="I83" s="25"/>
      <c r="J83" s="25"/>
      <c r="K83" s="25"/>
      <c r="L83" s="53">
        <f t="shared" si="20"/>
        <v>81</v>
      </c>
      <c r="M83" s="53">
        <f t="shared" si="21"/>
        <v>16.2</v>
      </c>
      <c r="N83" s="21" t="s">
        <v>503</v>
      </c>
    </row>
    <row r="84" spans="2:14" ht="43.5">
      <c r="B84" s="20" t="s">
        <v>505</v>
      </c>
      <c r="C84" s="21" t="s">
        <v>504</v>
      </c>
      <c r="D84" s="21"/>
      <c r="E84" s="22"/>
      <c r="F84" s="34"/>
      <c r="G84" s="21"/>
      <c r="H84" s="25"/>
      <c r="I84" s="25"/>
      <c r="J84" s="25"/>
      <c r="K84" s="25"/>
      <c r="L84" s="53">
        <f t="shared" si="20"/>
        <v>0</v>
      </c>
      <c r="M84" s="53">
        <f t="shared" si="21"/>
        <v>0</v>
      </c>
      <c r="N84" s="21"/>
    </row>
    <row r="85" spans="2:14" ht="43.5">
      <c r="B85" s="20" t="s">
        <v>520</v>
      </c>
      <c r="C85" s="21" t="s">
        <v>519</v>
      </c>
      <c r="D85" s="21" t="s">
        <v>506</v>
      </c>
      <c r="E85" s="22" t="s">
        <v>3</v>
      </c>
      <c r="F85" s="34" t="s">
        <v>289</v>
      </c>
      <c r="G85" s="21"/>
      <c r="H85" s="25"/>
      <c r="I85" s="25"/>
      <c r="J85" s="25"/>
      <c r="K85" s="25"/>
      <c r="L85" s="53">
        <f t="shared" si="20"/>
        <v>0</v>
      </c>
      <c r="M85" s="53">
        <f t="shared" si="21"/>
        <v>0</v>
      </c>
      <c r="N85" s="21" t="s">
        <v>507</v>
      </c>
    </row>
    <row r="86" spans="2:14" ht="58">
      <c r="B86" s="20" t="s">
        <v>515</v>
      </c>
      <c r="C86" s="21" t="s">
        <v>517</v>
      </c>
      <c r="D86" s="21" t="s">
        <v>516</v>
      </c>
      <c r="E86" s="22" t="s">
        <v>3</v>
      </c>
      <c r="F86" s="34" t="s">
        <v>33</v>
      </c>
      <c r="G86" s="21"/>
      <c r="H86" s="25"/>
      <c r="I86" s="25"/>
      <c r="J86" s="25"/>
      <c r="K86" s="25"/>
      <c r="L86" s="53">
        <f t="shared" si="20"/>
        <v>0</v>
      </c>
      <c r="M86" s="53">
        <f t="shared" si="21"/>
        <v>0</v>
      </c>
      <c r="N86" s="21" t="s">
        <v>518</v>
      </c>
    </row>
    <row r="87" spans="2:14">
      <c r="B87" s="59" t="s">
        <v>508</v>
      </c>
      <c r="C87" s="21" t="s">
        <v>513</v>
      </c>
      <c r="D87" s="21"/>
      <c r="E87" s="22" t="s">
        <v>3</v>
      </c>
      <c r="F87" s="34"/>
      <c r="G87" s="21"/>
      <c r="H87" s="25"/>
      <c r="I87" s="25"/>
      <c r="J87" s="25"/>
      <c r="K87" s="25"/>
      <c r="L87" s="53">
        <f t="shared" si="20"/>
        <v>0</v>
      </c>
      <c r="M87" s="53">
        <f t="shared" si="21"/>
        <v>0</v>
      </c>
      <c r="N87" s="22" t="s">
        <v>514</v>
      </c>
    </row>
    <row r="88" spans="2:14" ht="203">
      <c r="B88" s="59" t="s">
        <v>698</v>
      </c>
      <c r="C88" s="21" t="s">
        <v>732</v>
      </c>
      <c r="D88" s="21" t="s">
        <v>731</v>
      </c>
      <c r="E88" s="22" t="s">
        <v>3</v>
      </c>
      <c r="F88" s="42" t="s">
        <v>289</v>
      </c>
      <c r="G88" s="21"/>
      <c r="H88" s="25">
        <v>17</v>
      </c>
      <c r="I88" s="25">
        <v>5</v>
      </c>
      <c r="J88" s="25"/>
      <c r="K88" s="25"/>
      <c r="L88" s="53">
        <f t="shared" si="20"/>
        <v>110</v>
      </c>
      <c r="M88" s="53">
        <f t="shared" si="21"/>
        <v>22</v>
      </c>
      <c r="N88" s="21" t="s">
        <v>311</v>
      </c>
    </row>
    <row r="89" spans="2:14" ht="43.5">
      <c r="B89" s="20" t="s">
        <v>307</v>
      </c>
      <c r="C89" s="21" t="s">
        <v>308</v>
      </c>
      <c r="D89" s="21" t="s">
        <v>309</v>
      </c>
      <c r="E89" s="22" t="s">
        <v>3</v>
      </c>
      <c r="F89" s="34" t="s">
        <v>289</v>
      </c>
      <c r="G89" s="21"/>
      <c r="H89" s="25">
        <f>(130+99)/Nombre_personnes</f>
        <v>45.8</v>
      </c>
      <c r="I89" s="25">
        <v>0</v>
      </c>
      <c r="J89" s="25"/>
      <c r="K89" s="25"/>
      <c r="L89" s="53">
        <f t="shared" ref="L89:L92" si="24">IF(C89&lt;&gt;"",(H89*Nombre_personnes)+(I89*Nombre_personnes)+K89,"")</f>
        <v>229</v>
      </c>
      <c r="M89" s="53">
        <f t="shared" ref="M89:M95" si="25">IF(L89&lt;&gt;"",L89/Nombre_personnes,"")</f>
        <v>45.8</v>
      </c>
      <c r="N89" s="21" t="s">
        <v>316</v>
      </c>
    </row>
    <row r="90" spans="2:14" ht="87">
      <c r="B90" s="20" t="s">
        <v>307</v>
      </c>
      <c r="C90" s="21" t="s">
        <v>315</v>
      </c>
      <c r="D90" s="21" t="s">
        <v>310</v>
      </c>
      <c r="E90" s="22" t="s">
        <v>3</v>
      </c>
      <c r="F90" s="34" t="s">
        <v>289</v>
      </c>
      <c r="G90" s="21"/>
      <c r="H90" s="25"/>
      <c r="I90" s="25"/>
      <c r="J90" s="25"/>
      <c r="K90" s="25"/>
      <c r="L90" s="53">
        <f t="shared" si="24"/>
        <v>0</v>
      </c>
      <c r="M90" s="53">
        <f t="shared" si="25"/>
        <v>0</v>
      </c>
      <c r="N90" s="21" t="s">
        <v>314</v>
      </c>
    </row>
    <row r="91" spans="2:14" ht="58">
      <c r="B91" s="20" t="s">
        <v>307</v>
      </c>
      <c r="C91" s="21" t="s">
        <v>317</v>
      </c>
      <c r="D91" s="21" t="s">
        <v>312</v>
      </c>
      <c r="E91" s="22"/>
      <c r="F91" s="34" t="s">
        <v>35</v>
      </c>
      <c r="G91" s="21">
        <v>11</v>
      </c>
      <c r="H91" s="25"/>
      <c r="I91" s="25"/>
      <c r="J91" s="25"/>
      <c r="K91" s="25"/>
      <c r="L91" s="53">
        <f t="shared" si="24"/>
        <v>0</v>
      </c>
      <c r="M91" s="53">
        <f t="shared" si="25"/>
        <v>0</v>
      </c>
      <c r="N91" s="21" t="s">
        <v>313</v>
      </c>
    </row>
    <row r="92" spans="2:14" ht="43.5">
      <c r="B92" s="20" t="s">
        <v>307</v>
      </c>
      <c r="C92" s="21" t="s">
        <v>318</v>
      </c>
      <c r="D92" s="21" t="s">
        <v>320</v>
      </c>
      <c r="E92" s="22"/>
      <c r="F92" s="34" t="s">
        <v>33</v>
      </c>
      <c r="G92" s="21"/>
      <c r="H92" s="25"/>
      <c r="I92" s="25"/>
      <c r="J92" s="25"/>
      <c r="K92" s="25"/>
      <c r="L92" s="53">
        <f t="shared" si="24"/>
        <v>0</v>
      </c>
      <c r="M92" s="53">
        <f t="shared" si="25"/>
        <v>0</v>
      </c>
      <c r="N92" s="21" t="s">
        <v>319</v>
      </c>
    </row>
    <row r="93" spans="2:14" ht="43.5">
      <c r="B93" s="20" t="s">
        <v>87</v>
      </c>
      <c r="C93" s="21" t="s">
        <v>445</v>
      </c>
      <c r="D93" s="21" t="s">
        <v>446</v>
      </c>
      <c r="E93" s="22" t="s">
        <v>3</v>
      </c>
      <c r="F93" s="34" t="s">
        <v>64</v>
      </c>
      <c r="G93" s="21">
        <v>5</v>
      </c>
      <c r="H93" s="25">
        <f>97/Nombre_personnes</f>
        <v>19.399999999999999</v>
      </c>
      <c r="I93" s="25"/>
      <c r="J93" s="25"/>
      <c r="K93" s="25"/>
      <c r="L93" s="53">
        <f>IF(C93&lt;&gt;"",(H93*Nombre_personnes)+(I93*Nombre_personnes)+K93,"")</f>
        <v>97</v>
      </c>
      <c r="M93" s="53">
        <f>IF(L93&lt;&gt;"",L93/Nombre_personnes,"")</f>
        <v>19.399999999999999</v>
      </c>
      <c r="N93" s="29" t="s">
        <v>291</v>
      </c>
    </row>
    <row r="94" spans="2:14" ht="58">
      <c r="B94" s="59" t="s">
        <v>219</v>
      </c>
      <c r="C94" s="21" t="s">
        <v>218</v>
      </c>
      <c r="D94" s="21" t="s">
        <v>50</v>
      </c>
      <c r="E94" s="22" t="s">
        <v>3</v>
      </c>
      <c r="F94" s="34" t="s">
        <v>35</v>
      </c>
      <c r="G94" s="21">
        <v>160</v>
      </c>
      <c r="H94" s="25">
        <v>23.3</v>
      </c>
      <c r="I94" s="25"/>
      <c r="J94" s="25"/>
      <c r="K94" s="25"/>
      <c r="L94" s="53">
        <f>IF(C94&lt;&gt;"",(H94*Nombre_personnes)+(I94*Nombre_personnes)+K94,"")</f>
        <v>116.5</v>
      </c>
      <c r="M94" s="53">
        <f t="shared" ref="M94" si="26">IF(L94&lt;&gt;"",L94/Nombre_personnes,"")</f>
        <v>23.3</v>
      </c>
      <c r="N94" s="21" t="s">
        <v>290</v>
      </c>
    </row>
    <row r="95" spans="2:14" ht="43.5">
      <c r="B95" s="20" t="s">
        <v>322</v>
      </c>
      <c r="C95" s="21" t="s">
        <v>323</v>
      </c>
      <c r="D95" s="21" t="s">
        <v>324</v>
      </c>
      <c r="E95" s="22" t="s">
        <v>3</v>
      </c>
      <c r="F95" s="42" t="s">
        <v>33</v>
      </c>
      <c r="G95" s="21"/>
      <c r="H95" s="25">
        <f>((27*3)+112)/Nombre_personnes</f>
        <v>38.6</v>
      </c>
      <c r="I95" s="25">
        <v>8</v>
      </c>
      <c r="J95" s="25"/>
      <c r="K95" s="25"/>
      <c r="L95" s="53">
        <f t="shared" ref="L95" si="27">IF(C95&lt;&gt;"",(H95*Nombre_personnes)+(I95*Nombre_personnes)+K95,"")</f>
        <v>233</v>
      </c>
      <c r="M95" s="53">
        <f t="shared" si="25"/>
        <v>46.6</v>
      </c>
      <c r="N95" s="21" t="s">
        <v>325</v>
      </c>
    </row>
    <row r="96" spans="2:14" ht="58">
      <c r="B96" s="20" t="s">
        <v>322</v>
      </c>
      <c r="C96" s="83" t="s">
        <v>715</v>
      </c>
      <c r="D96" s="84" t="s">
        <v>716</v>
      </c>
      <c r="E96" s="85" t="s">
        <v>3</v>
      </c>
      <c r="F96" s="42" t="s">
        <v>40</v>
      </c>
      <c r="G96" s="21"/>
      <c r="H96" s="25">
        <f>(94+76)/Nombre_personnes</f>
        <v>34</v>
      </c>
      <c r="I96" s="25">
        <v>8.5</v>
      </c>
      <c r="J96" s="25"/>
      <c r="K96" s="25"/>
      <c r="L96" s="53">
        <f t="shared" ref="L96" si="28">IF(C96&lt;&gt;"",(H96*Nombre_personnes)+(I96*Nombre_personnes)+K96,"")</f>
        <v>212.5</v>
      </c>
      <c r="M96" s="53">
        <f t="shared" ref="M96" si="29">IF(L96&lt;&gt;"",L96/Nombre_personnes,"")</f>
        <v>42.5</v>
      </c>
      <c r="N96" s="21"/>
    </row>
    <row r="97" spans="2:14" ht="29">
      <c r="B97" s="20" t="s">
        <v>322</v>
      </c>
      <c r="C97" s="87" t="s">
        <v>326</v>
      </c>
      <c r="D97" s="88"/>
      <c r="E97" s="89"/>
      <c r="F97" s="42"/>
      <c r="G97" s="21"/>
      <c r="H97" s="25"/>
      <c r="I97" s="25"/>
      <c r="J97" s="25"/>
      <c r="K97" s="25"/>
      <c r="L97" s="53">
        <f t="shared" ref="L97:L106" si="30">IF(C97&lt;&gt;"",(H97*Nombre_personnes)+(I97*Nombre_personnes)+K97,"")</f>
        <v>0</v>
      </c>
      <c r="M97" s="53">
        <f t="shared" ref="M97:M106" si="31">IF(L97&lt;&gt;"",L97/Nombre_personnes,"")</f>
        <v>0</v>
      </c>
      <c r="N97" s="21"/>
    </row>
    <row r="98" spans="2:14" ht="58">
      <c r="B98" s="20" t="s">
        <v>232</v>
      </c>
      <c r="C98" s="21" t="s">
        <v>231</v>
      </c>
      <c r="D98" s="21" t="s">
        <v>233</v>
      </c>
      <c r="E98" s="22"/>
      <c r="F98" s="34"/>
      <c r="G98" s="21"/>
      <c r="H98" s="25"/>
      <c r="I98" s="25"/>
      <c r="J98" s="25"/>
      <c r="K98" s="25"/>
      <c r="L98" s="53">
        <f t="shared" si="30"/>
        <v>0</v>
      </c>
      <c r="M98" s="53">
        <f t="shared" si="31"/>
        <v>0</v>
      </c>
      <c r="N98" s="21"/>
    </row>
    <row r="99" spans="2:14" ht="145">
      <c r="B99" s="59" t="s">
        <v>560</v>
      </c>
      <c r="C99" s="21" t="s">
        <v>327</v>
      </c>
      <c r="D99" s="21" t="s">
        <v>328</v>
      </c>
      <c r="E99" s="22" t="s">
        <v>3</v>
      </c>
      <c r="F99" s="34" t="s">
        <v>292</v>
      </c>
      <c r="G99" s="21"/>
      <c r="H99" s="25">
        <f>((50*2)+10)/Nombre_personnes</f>
        <v>22</v>
      </c>
      <c r="I99" s="25"/>
      <c r="J99" s="25"/>
      <c r="K99" s="25"/>
      <c r="L99" s="53">
        <f t="shared" si="30"/>
        <v>110</v>
      </c>
      <c r="M99" s="53">
        <f t="shared" si="31"/>
        <v>22</v>
      </c>
      <c r="N99" s="21" t="s">
        <v>329</v>
      </c>
    </row>
    <row r="100" spans="2:14" ht="58">
      <c r="B100" s="20" t="s">
        <v>86</v>
      </c>
      <c r="C100" s="21" t="s">
        <v>416</v>
      </c>
      <c r="D100" s="21" t="s">
        <v>417</v>
      </c>
      <c r="E100" s="22" t="s">
        <v>3</v>
      </c>
      <c r="F100" s="34"/>
      <c r="G100" s="21"/>
      <c r="H100" s="25"/>
      <c r="I100" s="25"/>
      <c r="J100" s="25"/>
      <c r="K100" s="25"/>
      <c r="L100" s="53">
        <f t="shared" si="30"/>
        <v>0</v>
      </c>
      <c r="M100" s="53">
        <f t="shared" si="31"/>
        <v>0</v>
      </c>
      <c r="N100" s="21" t="s">
        <v>418</v>
      </c>
    </row>
    <row r="101" spans="2:14" ht="101.5">
      <c r="B101" s="20" t="s">
        <v>86</v>
      </c>
      <c r="C101" s="21" t="s">
        <v>414</v>
      </c>
      <c r="D101" s="21" t="s">
        <v>413</v>
      </c>
      <c r="E101" s="22" t="s">
        <v>3</v>
      </c>
      <c r="F101" s="34" t="s">
        <v>289</v>
      </c>
      <c r="G101" s="21"/>
      <c r="H101" s="25">
        <f>((88*2)+15)/Nombre_personnes</f>
        <v>38.200000000000003</v>
      </c>
      <c r="I101" s="25">
        <v>10</v>
      </c>
      <c r="J101" s="25"/>
      <c r="K101" s="25"/>
      <c r="L101" s="53">
        <f t="shared" si="30"/>
        <v>241</v>
      </c>
      <c r="M101" s="53">
        <f t="shared" si="31"/>
        <v>48.2</v>
      </c>
      <c r="N101" s="21" t="s">
        <v>415</v>
      </c>
    </row>
    <row r="102" spans="2:14" ht="43.5">
      <c r="B102" s="20" t="s">
        <v>86</v>
      </c>
      <c r="C102" s="21" t="s">
        <v>440</v>
      </c>
      <c r="D102" s="21" t="s">
        <v>441</v>
      </c>
      <c r="E102" s="22" t="s">
        <v>3</v>
      </c>
      <c r="F102" s="34" t="s">
        <v>292</v>
      </c>
      <c r="G102" s="21"/>
      <c r="H102" s="25"/>
      <c r="I102" s="25"/>
      <c r="J102" s="25"/>
      <c r="K102" s="25"/>
      <c r="L102" s="53">
        <f t="shared" si="30"/>
        <v>0</v>
      </c>
      <c r="M102" s="53">
        <f t="shared" si="31"/>
        <v>0</v>
      </c>
      <c r="N102" s="21" t="s">
        <v>442</v>
      </c>
    </row>
    <row r="103" spans="2:14" ht="43.5">
      <c r="B103" s="20" t="s">
        <v>86</v>
      </c>
      <c r="C103" s="21" t="s">
        <v>443</v>
      </c>
      <c r="D103" s="21" t="s">
        <v>444</v>
      </c>
      <c r="E103" s="22" t="s">
        <v>3</v>
      </c>
      <c r="F103" s="34" t="s">
        <v>292</v>
      </c>
      <c r="G103" s="21"/>
      <c r="H103" s="25"/>
      <c r="I103" s="25"/>
      <c r="J103" s="25"/>
      <c r="K103" s="25"/>
      <c r="L103" s="53">
        <f t="shared" si="30"/>
        <v>0</v>
      </c>
      <c r="M103" s="53">
        <f t="shared" si="31"/>
        <v>0</v>
      </c>
      <c r="N103" s="21" t="s">
        <v>403</v>
      </c>
    </row>
    <row r="104" spans="2:14">
      <c r="B104" s="20"/>
      <c r="C104" s="21"/>
      <c r="D104" s="21"/>
      <c r="E104" s="22"/>
      <c r="F104" s="34"/>
      <c r="G104" s="21"/>
      <c r="H104" s="25"/>
      <c r="I104" s="25"/>
      <c r="J104" s="25"/>
      <c r="K104" s="25"/>
      <c r="L104" s="53" t="str">
        <f t="shared" si="30"/>
        <v/>
      </c>
      <c r="M104" s="53" t="str">
        <f t="shared" si="31"/>
        <v/>
      </c>
      <c r="N104" s="21"/>
    </row>
    <row r="105" spans="2:14">
      <c r="B105" s="20"/>
      <c r="C105" s="21"/>
      <c r="D105" s="21"/>
      <c r="E105" s="22"/>
      <c r="F105" s="34"/>
      <c r="G105" s="21"/>
      <c r="H105" s="25"/>
      <c r="I105" s="25"/>
      <c r="J105" s="25"/>
      <c r="K105" s="25"/>
      <c r="L105" s="53" t="str">
        <f t="shared" si="30"/>
        <v/>
      </c>
      <c r="M105" s="53" t="str">
        <f t="shared" si="31"/>
        <v/>
      </c>
      <c r="N105" s="21"/>
    </row>
    <row r="106" spans="2:14">
      <c r="B106" s="43"/>
      <c r="C106" s="44"/>
      <c r="D106" s="44"/>
      <c r="E106" s="45"/>
      <c r="F106" s="46"/>
      <c r="G106" s="44"/>
      <c r="H106" s="47"/>
      <c r="I106" s="47"/>
      <c r="J106" s="47"/>
      <c r="K106" s="47"/>
      <c r="L106" s="53" t="str">
        <f t="shared" si="30"/>
        <v/>
      </c>
      <c r="M106" s="53" t="str">
        <f t="shared" si="31"/>
        <v/>
      </c>
      <c r="N106" s="44"/>
    </row>
    <row r="112" spans="2:14">
      <c r="B112" s="20" t="s">
        <v>248</v>
      </c>
      <c r="C112" s="21" t="s">
        <v>255</v>
      </c>
      <c r="D112" s="21"/>
      <c r="E112" s="22" t="s">
        <v>3</v>
      </c>
      <c r="F112" s="34" t="s">
        <v>64</v>
      </c>
      <c r="G112" s="21"/>
      <c r="H112" s="25"/>
      <c r="I112" s="25"/>
      <c r="J112" s="25"/>
      <c r="K112" s="25"/>
      <c r="L112" s="53">
        <f>IF(C112&lt;&gt;"",(H112*Nombre_personnes)+(I112*Nombre_personnes)+K112,"")</f>
        <v>0</v>
      </c>
      <c r="M112" s="53">
        <f>IF(L112&lt;&gt;"",L112/Nombre_personnes,"")</f>
        <v>0</v>
      </c>
      <c r="N112" s="21" t="s">
        <v>255</v>
      </c>
    </row>
    <row r="113" spans="2:14" ht="29">
      <c r="B113" s="20" t="s">
        <v>248</v>
      </c>
      <c r="C113" s="21" t="s">
        <v>397</v>
      </c>
      <c r="D113" s="21" t="s">
        <v>398</v>
      </c>
      <c r="E113" s="22" t="s">
        <v>3</v>
      </c>
      <c r="F113" s="34"/>
      <c r="G113" s="21"/>
      <c r="H113" s="25">
        <f>(60+56+15)/Nombre_personnes</f>
        <v>26.2</v>
      </c>
      <c r="I113" s="25"/>
      <c r="J113" s="25"/>
      <c r="K113" s="25"/>
      <c r="L113" s="53">
        <f t="shared" ref="L113:L114" si="32">IF(C113&lt;&gt;"",(H113*Nombre_personnes)+(I113*Nombre_personnes)+K113,"")</f>
        <v>131</v>
      </c>
      <c r="M113" s="53">
        <f t="shared" ref="M113:M114" si="33">IF(L113&lt;&gt;"",L113/Nombre_personnes,"")</f>
        <v>26.2</v>
      </c>
      <c r="N113" s="21" t="s">
        <v>399</v>
      </c>
    </row>
    <row r="114" spans="2:14" ht="72.5">
      <c r="B114" s="20" t="s">
        <v>248</v>
      </c>
      <c r="C114" s="21" t="s">
        <v>411</v>
      </c>
      <c r="D114" s="21" t="s">
        <v>412</v>
      </c>
      <c r="E114" s="22" t="s">
        <v>3</v>
      </c>
      <c r="F114" s="34" t="s">
        <v>289</v>
      </c>
      <c r="G114" s="21"/>
      <c r="H114" s="25">
        <f>(59+49)/Nombre_personnes</f>
        <v>21.6</v>
      </c>
      <c r="I114" s="25"/>
      <c r="J114" s="25"/>
      <c r="K114" s="25"/>
      <c r="L114" s="53">
        <f t="shared" si="32"/>
        <v>108</v>
      </c>
      <c r="M114" s="53">
        <f t="shared" si="33"/>
        <v>21.6</v>
      </c>
      <c r="N114" s="21" t="s">
        <v>410</v>
      </c>
    </row>
    <row r="115" spans="2:14" ht="29">
      <c r="B115" s="20" t="s">
        <v>419</v>
      </c>
      <c r="C115" s="21" t="s">
        <v>420</v>
      </c>
      <c r="D115" s="21" t="s">
        <v>421</v>
      </c>
      <c r="E115" s="22" t="s">
        <v>3</v>
      </c>
      <c r="F115" s="34" t="s">
        <v>289</v>
      </c>
      <c r="G115" s="21"/>
      <c r="H115" s="25"/>
      <c r="I115" s="25">
        <v>14</v>
      </c>
      <c r="J115" s="25"/>
      <c r="K115" s="25"/>
      <c r="L115" s="53"/>
      <c r="M115" s="53"/>
      <c r="N115" s="21" t="s">
        <v>422</v>
      </c>
    </row>
    <row r="116" spans="2:14" ht="58">
      <c r="B116" s="20" t="s">
        <v>187</v>
      </c>
      <c r="C116" s="21" t="s">
        <v>216</v>
      </c>
      <c r="D116" s="21" t="s">
        <v>217</v>
      </c>
      <c r="E116" s="22" t="s">
        <v>3</v>
      </c>
      <c r="F116" s="34" t="s">
        <v>36</v>
      </c>
      <c r="G116" s="21"/>
      <c r="H116" s="25"/>
      <c r="I116" s="25"/>
      <c r="J116" s="25"/>
      <c r="K116" s="25"/>
      <c r="L116" s="53">
        <f>IF(C116&lt;&gt;"",(H116*Nombre_personnes)+(I116*Nombre_personnes)+K116,"")</f>
        <v>0</v>
      </c>
      <c r="M116" s="53">
        <f>IF(L116&lt;&gt;"",L116/Nombre_personnes,"")</f>
        <v>0</v>
      </c>
      <c r="N116" s="21"/>
    </row>
    <row r="117" spans="2:14" ht="43.5">
      <c r="B117" s="20" t="s">
        <v>187</v>
      </c>
      <c r="C117" s="21" t="s">
        <v>186</v>
      </c>
      <c r="D117" s="21" t="s">
        <v>188</v>
      </c>
      <c r="E117" s="22"/>
      <c r="F117" s="34"/>
      <c r="G117" s="21"/>
      <c r="H117" s="25"/>
      <c r="I117" s="25"/>
      <c r="J117" s="25"/>
      <c r="K117" s="25"/>
      <c r="L117" s="53">
        <f>IF(C117&lt;&gt;"",(H117*Nombre_personnes)+(I117*Nombre_personnes)+K117,"")</f>
        <v>0</v>
      </c>
      <c r="M117" s="53">
        <f>IF(L117&lt;&gt;"",L117/Nombre_personnes,"")</f>
        <v>0</v>
      </c>
      <c r="N117" s="21"/>
    </row>
    <row r="118" spans="2:14" ht="58">
      <c r="B118" s="20" t="s">
        <v>464</v>
      </c>
      <c r="C118" s="21" t="s">
        <v>461</v>
      </c>
      <c r="D118" s="21" t="s">
        <v>462</v>
      </c>
      <c r="E118" s="22"/>
      <c r="F118" s="34" t="s">
        <v>289</v>
      </c>
      <c r="G118" s="21"/>
      <c r="H118" s="25"/>
      <c r="I118" s="25"/>
      <c r="J118" s="25"/>
      <c r="K118" s="25"/>
      <c r="L118" s="53">
        <f t="shared" ref="L118" si="34">IF(C118&lt;&gt;"",(H118*Nombre_personnes)+(I118*Nombre_personnes)+K118,"")</f>
        <v>0</v>
      </c>
      <c r="M118" s="53">
        <f t="shared" ref="M118" si="35">IF(L118&lt;&gt;"",L118/Nombre_personnes,"")</f>
        <v>0</v>
      </c>
      <c r="N118" s="21" t="s">
        <v>463</v>
      </c>
    </row>
  </sheetData>
  <mergeCells count="1">
    <mergeCell ref="C97:E97"/>
  </mergeCells>
  <dataValidations count="1">
    <dataValidation type="list" allowBlank="1" showInputMessage="1" showErrorMessage="1" sqref="F112:F118 F10:F14 F5:F8 F16:F106" xr:uid="{00000000-0002-0000-0100-000000000000}">
      <formula1>Hébergement</formula1>
    </dataValidation>
  </dataValidations>
  <hyperlinks>
    <hyperlink ref="E39" r:id="rId1" xr:uid="{00000000-0004-0000-0100-000000000000}"/>
    <hyperlink ref="E45" r:id="rId2" xr:uid="{00000000-0004-0000-0100-000001000000}"/>
    <hyperlink ref="E46" r:id="rId3" xr:uid="{00000000-0004-0000-0100-000002000000}"/>
    <hyperlink ref="E47" r:id="rId4" xr:uid="{00000000-0004-0000-0100-000003000000}"/>
    <hyperlink ref="E48" r:id="rId5" xr:uid="{00000000-0004-0000-0100-000004000000}"/>
    <hyperlink ref="E36" r:id="rId6" xr:uid="{00000000-0004-0000-0100-000005000000}"/>
    <hyperlink ref="E5" r:id="rId7" xr:uid="{00000000-0004-0000-0100-000006000000}"/>
    <hyperlink ref="E65" r:id="rId8" xr:uid="{00000000-0004-0000-0100-000007000000}"/>
    <hyperlink ref="E7" r:id="rId9" xr:uid="{00000000-0004-0000-0100-000008000000}"/>
    <hyperlink ref="E12" r:id="rId10" xr:uid="{00000000-0004-0000-0100-000009000000}"/>
    <hyperlink ref="E63" r:id="rId11" xr:uid="{00000000-0004-0000-0100-00000A000000}"/>
    <hyperlink ref="E10" r:id="rId12" xr:uid="{00000000-0004-0000-0100-00000B000000}"/>
    <hyperlink ref="E14" r:id="rId13" xr:uid="{00000000-0004-0000-0100-00000C000000}"/>
    <hyperlink ref="E38" r:id="rId14" xr:uid="{00000000-0004-0000-0100-00000D000000}"/>
    <hyperlink ref="E25" r:id="rId15" xr:uid="{00000000-0004-0000-0100-00000E000000}"/>
    <hyperlink ref="E29" r:id="rId16" xr:uid="{00000000-0004-0000-0100-00000F000000}"/>
    <hyperlink ref="E33" r:id="rId17" xr:uid="{00000000-0004-0000-0100-000010000000}"/>
    <hyperlink ref="E32" r:id="rId18" xr:uid="{00000000-0004-0000-0100-000011000000}"/>
    <hyperlink ref="E13" r:id="rId19" xr:uid="{00000000-0004-0000-0100-000012000000}"/>
    <hyperlink ref="E116" r:id="rId20" xr:uid="{00000000-0004-0000-0100-000013000000}"/>
    <hyperlink ref="E94" r:id="rId21" xr:uid="{00000000-0004-0000-0100-000014000000}"/>
    <hyperlink ref="E26" r:id="rId22" xr:uid="{00000000-0004-0000-0100-000015000000}"/>
    <hyperlink ref="E27" r:id="rId23" xr:uid="{00000000-0004-0000-0100-000016000000}"/>
    <hyperlink ref="E17" r:id="rId24" xr:uid="{00000000-0004-0000-0100-000017000000}"/>
    <hyperlink ref="E6" r:id="rId25" xr:uid="{00000000-0004-0000-0100-000018000000}"/>
    <hyperlink ref="E64" r:id="rId26" xr:uid="{00000000-0004-0000-0100-000019000000}"/>
    <hyperlink ref="E41" r:id="rId27" xr:uid="{00000000-0004-0000-0100-00001A000000}"/>
    <hyperlink ref="E49" r:id="rId28" xr:uid="{00000000-0004-0000-0100-00001B000000}"/>
    <hyperlink ref="E28" r:id="rId29" xr:uid="{00000000-0004-0000-0100-00001C000000}"/>
    <hyperlink ref="E50" r:id="rId30" xr:uid="{00000000-0004-0000-0100-00001D000000}"/>
    <hyperlink ref="E61" r:id="rId31" xr:uid="{00000000-0004-0000-0100-00001E000000}"/>
    <hyperlink ref="E66" r:id="rId32" xr:uid="{00000000-0004-0000-0100-00001F000000}"/>
    <hyperlink ref="E76" r:id="rId33" xr:uid="{00000000-0004-0000-0100-000020000000}"/>
    <hyperlink ref="E112" r:id="rId34" xr:uid="{00000000-0004-0000-0100-000021000000}"/>
    <hyperlink ref="E40" r:id="rId35" xr:uid="{00000000-0004-0000-0100-000022000000}"/>
    <hyperlink ref="E37" r:id="rId36" xr:uid="{00000000-0004-0000-0100-000023000000}"/>
    <hyperlink ref="E93" r:id="rId37" xr:uid="{00000000-0004-0000-0100-000024000000}"/>
    <hyperlink ref="E20" r:id="rId38" xr:uid="{00000000-0004-0000-0100-000025000000}"/>
    <hyperlink ref="E89" r:id="rId39" xr:uid="{00000000-0004-0000-0100-000026000000}"/>
    <hyperlink ref="E90" r:id="rId40" xr:uid="{00000000-0004-0000-0100-000027000000}"/>
    <hyperlink ref="E88" r:id="rId41" xr:uid="{00000000-0004-0000-0100-000028000000}"/>
    <hyperlink ref="E51" r:id="rId42" xr:uid="{00000000-0004-0000-0100-000029000000}"/>
    <hyperlink ref="E95" r:id="rId43" xr:uid="{00000000-0004-0000-0100-00002A000000}"/>
    <hyperlink ref="C97" r:id="rId44" xr:uid="{00000000-0004-0000-0100-00002B000000}"/>
    <hyperlink ref="E99" r:id="rId45" xr:uid="{00000000-0004-0000-0100-00002C000000}"/>
    <hyperlink ref="E113" r:id="rId46" xr:uid="{00000000-0004-0000-0100-00002D000000}"/>
    <hyperlink ref="E4" r:id="rId47" xr:uid="{00000000-0004-0000-0100-00002E000000}"/>
    <hyperlink ref="E34" r:id="rId48" xr:uid="{00000000-0004-0000-0100-00002F000000}"/>
    <hyperlink ref="E114" r:id="rId49" xr:uid="{00000000-0004-0000-0100-000030000000}"/>
    <hyperlink ref="E101" r:id="rId50" xr:uid="{00000000-0004-0000-0100-000031000000}"/>
    <hyperlink ref="E100" r:id="rId51" xr:uid="{00000000-0004-0000-0100-000032000000}"/>
    <hyperlink ref="E24" r:id="rId52" xr:uid="{00000000-0004-0000-0100-000033000000}"/>
    <hyperlink ref="E22" r:id="rId53" xr:uid="{00000000-0004-0000-0100-000034000000}"/>
    <hyperlink ref="E16" r:id="rId54" xr:uid="{00000000-0004-0000-0100-000035000000}"/>
    <hyperlink ref="E9" r:id="rId55" xr:uid="{00000000-0004-0000-0100-000036000000}"/>
    <hyperlink ref="E103" r:id="rId56" xr:uid="{00000000-0004-0000-0100-000037000000}"/>
    <hyperlink ref="E77" r:id="rId57" xr:uid="{00000000-0004-0000-0100-000038000000}"/>
    <hyperlink ref="E79" r:id="rId58" xr:uid="{00000000-0004-0000-0100-000039000000}"/>
    <hyperlink ref="E80" r:id="rId59" xr:uid="{00000000-0004-0000-0100-00003A000000}"/>
    <hyperlink ref="E78" r:id="rId60" xr:uid="{00000000-0004-0000-0100-00003B000000}"/>
    <hyperlink ref="E82" r:id="rId61" xr:uid="{00000000-0004-0000-0100-00003C000000}"/>
    <hyperlink ref="E83" r:id="rId62" xr:uid="{00000000-0004-0000-0100-00003D000000}"/>
    <hyperlink ref="E85" r:id="rId63" xr:uid="{00000000-0004-0000-0100-00003E000000}"/>
    <hyperlink ref="E75" r:id="rId64" xr:uid="{00000000-0004-0000-0100-00003F000000}"/>
    <hyperlink ref="E87" r:id="rId65" xr:uid="{00000000-0004-0000-0100-000040000000}"/>
    <hyperlink ref="N87" r:id="rId66" xr:uid="{00000000-0004-0000-0100-000041000000}"/>
    <hyperlink ref="E86" r:id="rId67" xr:uid="{00000000-0004-0000-0100-000042000000}"/>
    <hyperlink ref="E74" r:id="rId68" xr:uid="{00000000-0004-0000-0100-000043000000}"/>
    <hyperlink ref="N52" r:id="rId69" xr:uid="{00000000-0004-0000-0100-000044000000}"/>
    <hyperlink ref="E30" r:id="rId70" xr:uid="{00000000-0004-0000-0100-000045000000}"/>
    <hyperlink ref="E31" r:id="rId71" xr:uid="{00000000-0004-0000-0100-000046000000}"/>
    <hyperlink ref="N35" r:id="rId72" xr:uid="{00000000-0004-0000-0100-000047000000}"/>
    <hyperlink ref="E3" r:id="rId73" xr:uid="{00000000-0004-0000-0100-000048000000}"/>
    <hyperlink ref="E8" r:id="rId74" xr:uid="{00000000-0004-0000-0100-000049000000}"/>
    <hyperlink ref="C58" r:id="rId75" xr:uid="{00000000-0004-0000-0100-00004A000000}"/>
    <hyperlink ref="C54" r:id="rId76" xr:uid="{00000000-0004-0000-0100-00004B000000}"/>
    <hyperlink ref="E55" r:id="rId77" xr:uid="{00000000-0004-0000-0100-00004C000000}"/>
    <hyperlink ref="E56" r:id="rId78" xr:uid="{00000000-0004-0000-0100-00004D000000}"/>
    <hyperlink ref="E57" r:id="rId79" location="neighborhood" xr:uid="{00000000-0004-0000-0100-00004E000000}"/>
    <hyperlink ref="E59" r:id="rId80" xr:uid="{00000000-0004-0000-0100-00004F000000}"/>
    <hyperlink ref="E60" r:id="rId81" xr:uid="{00000000-0004-0000-0100-000050000000}"/>
    <hyperlink ref="E19" r:id="rId82" xr:uid="{00000000-0004-0000-0100-000051000000}"/>
    <hyperlink ref="N19" r:id="rId83" xr:uid="{00000000-0004-0000-0100-000052000000}"/>
    <hyperlink ref="E18" r:id="rId84" xr:uid="{00000000-0004-0000-0100-000053000000}"/>
    <hyperlink ref="E96" r:id="rId85" xr:uid="{00000000-0004-0000-0100-000054000000}"/>
    <hyperlink ref="E42" r:id="rId86" xr:uid="{00000000-0004-0000-0100-000055000000}"/>
    <hyperlink ref="E43" r:id="rId87" xr:uid="{00000000-0004-0000-0100-000056000000}"/>
    <hyperlink ref="E44" r:id="rId88" xr:uid="{00000000-0004-0000-0100-000057000000}"/>
    <hyperlink ref="E23" r:id="rId89" xr:uid="{00000000-0004-0000-0100-000058000000}"/>
  </hyperlinks>
  <pageMargins left="0.23622047244094491" right="0.23622047244094491" top="0.74803149606299213" bottom="0.74803149606299213" header="0.31496062992125984" footer="0.31496062992125984"/>
  <pageSetup paperSize="9" scale="64" fitToHeight="4" orientation="landscape" horizontalDpi="4294967293" r:id="rId90"/>
  <headerFooter>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V70"/>
  <sheetViews>
    <sheetView showGridLines="0" workbookViewId="0">
      <pane ySplit="2" topLeftCell="A27" activePane="bottomLeft" state="frozen"/>
      <selection activeCell="B1" sqref="B1"/>
      <selection pane="bottomLeft" activeCell="B39" sqref="B39"/>
    </sheetView>
  </sheetViews>
  <sheetFormatPr baseColWidth="10" defaultColWidth="11.453125" defaultRowHeight="14.5" outlineLevelCol="1"/>
  <cols>
    <col min="1" max="1" width="1.453125" style="1" customWidth="1"/>
    <col min="2" max="2" width="11.453125" style="1"/>
    <col min="3" max="3" width="37" style="1" customWidth="1" outlineLevel="1"/>
    <col min="4" max="4" width="13" style="1" customWidth="1" outlineLevel="1"/>
    <col min="5" max="5" width="6.1796875" style="1" customWidth="1" outlineLevel="1"/>
    <col min="6" max="6" width="7" style="1" bestFit="1" customWidth="1"/>
    <col min="7" max="7" width="5.81640625" style="1" customWidth="1"/>
    <col min="8" max="8" width="13.1796875" style="1" bestFit="1" customWidth="1"/>
    <col min="9" max="9" width="8.26953125" style="2" customWidth="1"/>
    <col min="10" max="10" width="9.54296875" style="1" bestFit="1" customWidth="1"/>
    <col min="11" max="11" width="6" style="1" bestFit="1" customWidth="1"/>
    <col min="12" max="13" width="11.453125" style="1"/>
    <col min="14" max="14" width="7.453125" style="1" bestFit="1" customWidth="1"/>
    <col min="15" max="15" width="8" style="1" bestFit="1" customWidth="1"/>
    <col min="16" max="17" width="11.453125" style="1"/>
    <col min="18" max="18" width="7.26953125" style="1" bestFit="1" customWidth="1"/>
    <col min="19" max="19" width="8.7265625" style="1" customWidth="1"/>
    <col min="20" max="20" width="7.81640625" style="1" customWidth="1"/>
    <col min="21" max="21" width="2.26953125" style="1" customWidth="1"/>
    <col min="22" max="22" width="14.7265625" style="3" customWidth="1"/>
    <col min="23" max="16384" width="11.453125" style="1"/>
  </cols>
  <sheetData>
    <row r="1" spans="2:22" ht="5.25" customHeight="1"/>
    <row r="2" spans="2:22" ht="43.5">
      <c r="B2" s="4" t="s">
        <v>0</v>
      </c>
      <c r="C2" s="5" t="s">
        <v>27</v>
      </c>
      <c r="D2" s="5" t="s">
        <v>2</v>
      </c>
      <c r="E2" s="5" t="s">
        <v>3</v>
      </c>
      <c r="F2" s="5" t="s">
        <v>4</v>
      </c>
      <c r="G2" s="5" t="s">
        <v>15</v>
      </c>
      <c r="H2" s="5" t="s">
        <v>5</v>
      </c>
      <c r="I2" s="6" t="s">
        <v>6</v>
      </c>
      <c r="J2" s="5" t="s">
        <v>7</v>
      </c>
      <c r="K2" s="5" t="s">
        <v>8</v>
      </c>
      <c r="L2" s="5" t="s">
        <v>9</v>
      </c>
      <c r="M2" s="5" t="s">
        <v>10</v>
      </c>
      <c r="N2" s="5" t="s">
        <v>11</v>
      </c>
      <c r="O2" s="5" t="s">
        <v>12</v>
      </c>
      <c r="P2" s="5" t="s">
        <v>13</v>
      </c>
      <c r="Q2" s="5" t="s">
        <v>14</v>
      </c>
      <c r="R2" s="5" t="s">
        <v>16</v>
      </c>
      <c r="S2" s="5" t="s">
        <v>17</v>
      </c>
      <c r="T2" s="7" t="s">
        <v>18</v>
      </c>
    </row>
    <row r="3" spans="2:22" ht="43.5">
      <c r="B3" s="59" t="s">
        <v>68</v>
      </c>
      <c r="C3" s="21" t="s">
        <v>299</v>
      </c>
      <c r="D3" s="21" t="s">
        <v>300</v>
      </c>
      <c r="E3" s="22" t="s">
        <v>3</v>
      </c>
      <c r="F3" s="21" t="s">
        <v>296</v>
      </c>
      <c r="G3" s="9"/>
      <c r="H3" s="25">
        <v>24</v>
      </c>
      <c r="I3" s="26">
        <v>2</v>
      </c>
      <c r="J3" s="25">
        <v>6</v>
      </c>
      <c r="K3" s="11">
        <v>0</v>
      </c>
      <c r="L3" s="11"/>
      <c r="M3" s="11"/>
      <c r="N3" s="25">
        <v>15</v>
      </c>
      <c r="O3" s="53">
        <f t="shared" ref="O3:O22" si="0">IF(H3&lt;&gt;"",H3+(J3*(Nombre_personnes-I3))+(L3*Nombre_personnes)+K3+M3+N3,"")</f>
        <v>57</v>
      </c>
      <c r="P3" s="53">
        <f t="shared" ref="P3:P22" si="1">IF(O3&lt;&gt;"",O3/Nombre_personnes,"")</f>
        <v>11.4</v>
      </c>
      <c r="Q3" s="53">
        <f t="shared" ref="Q3:Q22" si="2">IF(F3&lt;&gt;"",O3/LEN(F3),"")</f>
        <v>19</v>
      </c>
      <c r="R3" s="9"/>
      <c r="S3" s="9"/>
      <c r="T3" s="13"/>
      <c r="V3" s="3" t="s">
        <v>293</v>
      </c>
    </row>
    <row r="4" spans="2:22" ht="43.5">
      <c r="B4" s="20" t="s">
        <v>68</v>
      </c>
      <c r="C4" s="9" t="s">
        <v>306</v>
      </c>
      <c r="D4" s="9" t="s">
        <v>297</v>
      </c>
      <c r="E4" s="10" t="s">
        <v>3</v>
      </c>
      <c r="F4" s="9" t="s">
        <v>296</v>
      </c>
      <c r="G4" s="9"/>
      <c r="H4" s="11">
        <v>15.9</v>
      </c>
      <c r="I4" s="12">
        <v>2</v>
      </c>
      <c r="J4" s="11">
        <v>6.7</v>
      </c>
      <c r="K4" s="11">
        <v>4.5</v>
      </c>
      <c r="L4" s="11"/>
      <c r="M4" s="11"/>
      <c r="N4" s="11">
        <v>8</v>
      </c>
      <c r="O4" s="53">
        <f t="shared" si="0"/>
        <v>48.5</v>
      </c>
      <c r="P4" s="53">
        <f t="shared" si="1"/>
        <v>9.6999999999999993</v>
      </c>
      <c r="Q4" s="53">
        <f t="shared" si="2"/>
        <v>16.166666666666668</v>
      </c>
      <c r="R4" s="9"/>
      <c r="S4" s="9"/>
      <c r="T4" s="13"/>
      <c r="V4" s="3" t="s">
        <v>298</v>
      </c>
    </row>
    <row r="5" spans="2:22" ht="43.5">
      <c r="B5" s="59" t="s">
        <v>302</v>
      </c>
      <c r="C5" s="33" t="s">
        <v>301</v>
      </c>
      <c r="D5" s="9" t="s">
        <v>561</v>
      </c>
      <c r="E5" s="10" t="s">
        <v>3</v>
      </c>
      <c r="F5" s="9" t="s">
        <v>303</v>
      </c>
      <c r="G5" s="9">
        <v>100</v>
      </c>
      <c r="H5" s="11">
        <v>5.7</v>
      </c>
      <c r="I5" s="12">
        <v>2</v>
      </c>
      <c r="J5" s="11">
        <v>5</v>
      </c>
      <c r="K5" s="11">
        <v>3.4</v>
      </c>
      <c r="L5" s="11">
        <v>0.22</v>
      </c>
      <c r="M5" s="11"/>
      <c r="N5" s="11"/>
      <c r="O5" s="53">
        <f t="shared" si="0"/>
        <v>25.2</v>
      </c>
      <c r="P5" s="53">
        <f t="shared" si="1"/>
        <v>5.04</v>
      </c>
      <c r="Q5" s="53">
        <f t="shared" si="2"/>
        <v>12.6</v>
      </c>
      <c r="R5" s="9" t="s">
        <v>305</v>
      </c>
      <c r="S5" s="9"/>
      <c r="T5" s="13"/>
      <c r="V5" s="3" t="s">
        <v>304</v>
      </c>
    </row>
    <row r="6" spans="2:22" ht="58">
      <c r="B6" s="20" t="s">
        <v>652</v>
      </c>
      <c r="C6" s="21" t="s">
        <v>651</v>
      </c>
      <c r="D6" s="21" t="s">
        <v>653</v>
      </c>
      <c r="E6" s="10" t="s">
        <v>3</v>
      </c>
      <c r="F6" s="21" t="s">
        <v>303</v>
      </c>
      <c r="G6" s="9">
        <v>160</v>
      </c>
      <c r="H6" s="25">
        <v>4.8</v>
      </c>
      <c r="I6" s="26">
        <v>0</v>
      </c>
      <c r="J6" s="25">
        <v>4.5999999999999996</v>
      </c>
      <c r="K6" s="11">
        <v>3.6</v>
      </c>
      <c r="L6" s="25">
        <v>0.22</v>
      </c>
      <c r="M6" s="25"/>
      <c r="N6" s="25"/>
      <c r="O6" s="53">
        <f>IF(H6&lt;&gt;"",H6+(J6*(Nombre_personnes-I6))+(L6*Nombre_personnes)+K6+M6+N6,"")</f>
        <v>32.5</v>
      </c>
      <c r="P6" s="53">
        <f>IF(O6&lt;&gt;"",O6/Nombre_personnes,"")</f>
        <v>6.5</v>
      </c>
      <c r="Q6" s="53">
        <f>IF(F6&lt;&gt;"",O6/LEN(F6),"")</f>
        <v>16.25</v>
      </c>
      <c r="R6" s="9"/>
      <c r="S6" s="9"/>
      <c r="T6" s="13"/>
    </row>
    <row r="7" spans="2:22" ht="43.5">
      <c r="B7" s="20" t="s">
        <v>659</v>
      </c>
      <c r="C7" s="21" t="s">
        <v>658</v>
      </c>
      <c r="D7" s="21" t="s">
        <v>660</v>
      </c>
      <c r="E7" s="10" t="s">
        <v>3</v>
      </c>
      <c r="F7" s="21" t="s">
        <v>303</v>
      </c>
      <c r="G7" s="9"/>
      <c r="H7" s="25">
        <v>7.5</v>
      </c>
      <c r="I7" s="26">
        <v>0</v>
      </c>
      <c r="J7" s="25">
        <v>5</v>
      </c>
      <c r="K7" s="11">
        <v>3.5</v>
      </c>
      <c r="L7" s="25">
        <v>0.22</v>
      </c>
      <c r="M7" s="25"/>
      <c r="N7" s="25"/>
      <c r="O7" s="53">
        <f>IF(H7&lt;&gt;"",H7+(J7*(Nombre_personnes-I7))+(L7*Nombre_personnes)+K7+M7+N7,"")</f>
        <v>37.1</v>
      </c>
      <c r="P7" s="53">
        <f>IF(O7&lt;&gt;"",O7/Nombre_personnes,"")</f>
        <v>7.42</v>
      </c>
      <c r="Q7" s="53">
        <f>IF(F7&lt;&gt;"",O7/LEN(F7),"")</f>
        <v>18.55</v>
      </c>
      <c r="R7" s="9"/>
      <c r="S7" s="9"/>
      <c r="T7" s="13"/>
    </row>
    <row r="8" spans="2:22">
      <c r="B8" s="20" t="s">
        <v>349</v>
      </c>
      <c r="C8" s="21" t="s">
        <v>371</v>
      </c>
      <c r="D8" s="21" t="s">
        <v>396</v>
      </c>
      <c r="E8" s="10" t="s">
        <v>3</v>
      </c>
      <c r="F8" s="21" t="s">
        <v>333</v>
      </c>
      <c r="G8" s="9"/>
      <c r="H8" s="25">
        <v>29</v>
      </c>
      <c r="I8" s="26">
        <v>2</v>
      </c>
      <c r="J8" s="25">
        <v>8.6</v>
      </c>
      <c r="K8" s="11">
        <v>3.9</v>
      </c>
      <c r="L8" s="25">
        <v>0.55000000000000004</v>
      </c>
      <c r="M8" s="25">
        <v>3.5</v>
      </c>
      <c r="N8" s="25"/>
      <c r="O8" s="53">
        <f>IF(H8&lt;&gt;"",H8+(J8*(Nombre_personnes-I8))+(L8*Nombre_personnes)+K8+M8+N8,"")</f>
        <v>64.949999999999989</v>
      </c>
      <c r="P8" s="53">
        <f>IF(O8&lt;&gt;"",O8/Nombre_personnes,"")</f>
        <v>12.989999999999998</v>
      </c>
      <c r="Q8" s="53">
        <f t="shared" si="2"/>
        <v>16.237499999999997</v>
      </c>
      <c r="R8" s="9"/>
      <c r="S8" s="9"/>
      <c r="T8" s="13"/>
      <c r="V8" s="3" t="s">
        <v>604</v>
      </c>
    </row>
    <row r="9" spans="2:22">
      <c r="B9" s="8" t="s">
        <v>79</v>
      </c>
      <c r="C9" s="9" t="s">
        <v>350</v>
      </c>
      <c r="D9" s="9" t="s">
        <v>373</v>
      </c>
      <c r="E9" s="10" t="s">
        <v>3</v>
      </c>
      <c r="F9" s="9" t="s">
        <v>296</v>
      </c>
      <c r="G9" s="9"/>
      <c r="H9" s="11">
        <v>20</v>
      </c>
      <c r="I9" s="12">
        <v>2</v>
      </c>
      <c r="J9" s="11">
        <v>5.8</v>
      </c>
      <c r="K9" s="11">
        <v>3.7</v>
      </c>
      <c r="L9" s="11"/>
      <c r="M9" s="11">
        <v>1.5</v>
      </c>
      <c r="N9" s="11"/>
      <c r="O9" s="53">
        <f t="shared" si="0"/>
        <v>42.6</v>
      </c>
      <c r="P9" s="53">
        <f t="shared" si="1"/>
        <v>8.52</v>
      </c>
      <c r="Q9" s="53">
        <f t="shared" si="2"/>
        <v>14.200000000000001</v>
      </c>
      <c r="R9" s="9"/>
      <c r="S9" s="9"/>
      <c r="T9" s="13"/>
    </row>
    <row r="10" spans="2:22" ht="29">
      <c r="B10" s="8" t="s">
        <v>330</v>
      </c>
      <c r="C10" s="9" t="s">
        <v>331</v>
      </c>
      <c r="D10" s="9" t="s">
        <v>332</v>
      </c>
      <c r="E10" s="10" t="s">
        <v>3</v>
      </c>
      <c r="F10" s="9" t="s">
        <v>333</v>
      </c>
      <c r="G10" s="9"/>
      <c r="H10" s="11"/>
      <c r="I10" s="12"/>
      <c r="J10" s="11"/>
      <c r="K10" s="11"/>
      <c r="L10" s="35"/>
      <c r="M10" s="11"/>
      <c r="N10" s="11"/>
      <c r="O10" s="53" t="str">
        <f>IF(H10&lt;&gt;"",H10+(J10*(Nombre_personnes-I10))+(L10*Nombre_personnes)+K10+M10+N10,"")</f>
        <v/>
      </c>
      <c r="P10" s="53" t="str">
        <f>IF(O10&lt;&gt;"",O10/Nombre_personnes,"")</f>
        <v/>
      </c>
      <c r="Q10" s="53" t="e">
        <f>IF(F10&lt;&gt;"",O10/LEN(F10),"")</f>
        <v>#VALUE!</v>
      </c>
      <c r="R10" s="9"/>
      <c r="S10" s="9"/>
      <c r="T10" s="13"/>
      <c r="V10" s="3" t="s">
        <v>334</v>
      </c>
    </row>
    <row r="11" spans="2:22" ht="58">
      <c r="B11" s="8" t="s">
        <v>335</v>
      </c>
      <c r="C11" s="9" t="s">
        <v>642</v>
      </c>
      <c r="D11" s="9" t="s">
        <v>372</v>
      </c>
      <c r="E11" s="10" t="s">
        <v>3</v>
      </c>
      <c r="F11" s="9" t="s">
        <v>296</v>
      </c>
      <c r="G11" s="9">
        <v>147</v>
      </c>
      <c r="H11" s="11">
        <v>25</v>
      </c>
      <c r="I11" s="12">
        <v>2</v>
      </c>
      <c r="J11" s="11">
        <v>7.5</v>
      </c>
      <c r="K11" s="11">
        <v>5.6</v>
      </c>
      <c r="L11" s="11"/>
      <c r="M11" s="11"/>
      <c r="N11" s="11"/>
      <c r="O11" s="53">
        <f>IF(H11&lt;&gt;"",H11+(J11*(Nombre_personnes-I11))+(L11*Nombre_personnes)+K11+M11+N11,"")</f>
        <v>53.1</v>
      </c>
      <c r="P11" s="53">
        <f>IF(O11&lt;&gt;"",O11/Nombre_personnes,"")</f>
        <v>10.620000000000001</v>
      </c>
      <c r="Q11" s="53">
        <f>IF(F11&lt;&gt;"",O11/LEN(F11),"")</f>
        <v>17.7</v>
      </c>
      <c r="R11" s="9"/>
      <c r="S11" s="9"/>
      <c r="T11" s="13"/>
    </row>
    <row r="12" spans="2:22">
      <c r="B12" s="8" t="s">
        <v>336</v>
      </c>
      <c r="C12" s="9" t="s">
        <v>351</v>
      </c>
      <c r="D12" s="9" t="s">
        <v>374</v>
      </c>
      <c r="E12" s="10"/>
      <c r="F12" s="9"/>
      <c r="G12" s="9"/>
      <c r="H12" s="11"/>
      <c r="I12" s="12"/>
      <c r="J12" s="11"/>
      <c r="K12" s="11"/>
      <c r="L12" s="11"/>
      <c r="M12" s="11"/>
      <c r="N12" s="11"/>
      <c r="O12" s="53" t="str">
        <f t="shared" si="0"/>
        <v/>
      </c>
      <c r="P12" s="53" t="str">
        <f t="shared" si="1"/>
        <v/>
      </c>
      <c r="Q12" s="53" t="str">
        <f t="shared" si="2"/>
        <v/>
      </c>
      <c r="R12" s="9"/>
      <c r="S12" s="9"/>
      <c r="T12" s="13"/>
    </row>
    <row r="13" spans="2:22" ht="58">
      <c r="B13" s="20" t="s">
        <v>336</v>
      </c>
      <c r="C13" s="21" t="s">
        <v>644</v>
      </c>
      <c r="D13" s="21" t="s">
        <v>375</v>
      </c>
      <c r="E13" s="10" t="s">
        <v>3</v>
      </c>
      <c r="F13" s="21" t="s">
        <v>296</v>
      </c>
      <c r="G13" s="9"/>
      <c r="H13" s="25">
        <v>26</v>
      </c>
      <c r="I13" s="26">
        <v>2</v>
      </c>
      <c r="J13" s="25">
        <v>5.8</v>
      </c>
      <c r="K13" s="11">
        <v>3.9</v>
      </c>
      <c r="L13" s="25">
        <v>0.61</v>
      </c>
      <c r="M13" s="25"/>
      <c r="N13" s="25"/>
      <c r="O13" s="53">
        <f t="shared" si="0"/>
        <v>50.349999999999994</v>
      </c>
      <c r="P13" s="53">
        <f t="shared" si="1"/>
        <v>10.069999999999999</v>
      </c>
      <c r="Q13" s="53">
        <f t="shared" si="2"/>
        <v>16.783333333333331</v>
      </c>
      <c r="R13" s="9"/>
      <c r="S13" s="9"/>
      <c r="T13" s="13"/>
    </row>
    <row r="14" spans="2:22" ht="43.5">
      <c r="B14" s="20" t="s">
        <v>336</v>
      </c>
      <c r="C14" s="21" t="s">
        <v>641</v>
      </c>
      <c r="D14" s="21" t="s">
        <v>376</v>
      </c>
      <c r="E14" s="10" t="s">
        <v>3</v>
      </c>
      <c r="F14" s="21" t="s">
        <v>296</v>
      </c>
      <c r="G14" s="32">
        <v>120</v>
      </c>
      <c r="H14" s="25">
        <v>31.4</v>
      </c>
      <c r="I14" s="26">
        <v>2</v>
      </c>
      <c r="J14" s="25">
        <v>8.4</v>
      </c>
      <c r="K14" s="11">
        <v>0</v>
      </c>
      <c r="L14" s="25">
        <v>0.6</v>
      </c>
      <c r="M14" s="25"/>
      <c r="N14" s="25"/>
      <c r="O14" s="53">
        <f t="shared" si="0"/>
        <v>59.6</v>
      </c>
      <c r="P14" s="53">
        <f t="shared" si="1"/>
        <v>11.92</v>
      </c>
      <c r="Q14" s="53">
        <f t="shared" si="2"/>
        <v>19.866666666666667</v>
      </c>
      <c r="R14" s="9"/>
      <c r="S14" s="9"/>
      <c r="T14" s="13"/>
    </row>
    <row r="15" spans="2:22">
      <c r="B15" s="20" t="s">
        <v>79</v>
      </c>
      <c r="C15" s="21" t="s">
        <v>352</v>
      </c>
      <c r="D15" s="21" t="s">
        <v>377</v>
      </c>
      <c r="E15" s="10"/>
      <c r="F15" s="21"/>
      <c r="G15" s="9"/>
      <c r="H15" s="25"/>
      <c r="I15" s="26"/>
      <c r="J15" s="25"/>
      <c r="K15" s="11"/>
      <c r="L15" s="25"/>
      <c r="M15" s="25"/>
      <c r="N15" s="25"/>
      <c r="O15" s="53" t="str">
        <f t="shared" si="0"/>
        <v/>
      </c>
      <c r="P15" s="53" t="str">
        <f t="shared" si="1"/>
        <v/>
      </c>
      <c r="Q15" s="53" t="str">
        <f t="shared" si="2"/>
        <v/>
      </c>
      <c r="R15" s="9"/>
      <c r="S15" s="9"/>
      <c r="T15" s="13"/>
    </row>
    <row r="16" spans="2:22" ht="29">
      <c r="B16" s="20" t="s">
        <v>337</v>
      </c>
      <c r="C16" s="21" t="s">
        <v>353</v>
      </c>
      <c r="D16" s="21" t="s">
        <v>378</v>
      </c>
      <c r="E16" s="10"/>
      <c r="F16" s="21"/>
      <c r="G16" s="9"/>
      <c r="H16" s="25"/>
      <c r="I16" s="26"/>
      <c r="J16" s="25"/>
      <c r="K16" s="11"/>
      <c r="L16" s="25"/>
      <c r="M16" s="25"/>
      <c r="N16" s="25"/>
      <c r="O16" s="53" t="str">
        <f t="shared" si="0"/>
        <v/>
      </c>
      <c r="P16" s="53" t="str">
        <f t="shared" si="1"/>
        <v/>
      </c>
      <c r="Q16" s="53" t="str">
        <f t="shared" si="2"/>
        <v/>
      </c>
      <c r="R16" s="9"/>
      <c r="S16" s="9"/>
      <c r="T16" s="13"/>
    </row>
    <row r="17" spans="2:20" ht="29">
      <c r="B17" s="20" t="s">
        <v>337</v>
      </c>
      <c r="C17" s="21" t="s">
        <v>354</v>
      </c>
      <c r="D17" s="30" t="s">
        <v>379</v>
      </c>
      <c r="E17" s="10" t="s">
        <v>3</v>
      </c>
      <c r="F17" s="21" t="s">
        <v>296</v>
      </c>
      <c r="G17" s="9"/>
      <c r="H17" s="25">
        <v>27.5</v>
      </c>
      <c r="I17" s="26">
        <v>2</v>
      </c>
      <c r="J17" s="25">
        <v>7.5</v>
      </c>
      <c r="K17" s="11">
        <v>0</v>
      </c>
      <c r="L17" s="25"/>
      <c r="M17" s="25"/>
      <c r="N17" s="25">
        <v>11.5</v>
      </c>
      <c r="O17" s="53">
        <f t="shared" si="0"/>
        <v>61.5</v>
      </c>
      <c r="P17" s="53">
        <f t="shared" si="1"/>
        <v>12.3</v>
      </c>
      <c r="Q17" s="53">
        <f t="shared" si="2"/>
        <v>20.5</v>
      </c>
      <c r="R17" s="9"/>
      <c r="S17" s="68" t="s">
        <v>305</v>
      </c>
      <c r="T17" s="13" t="s">
        <v>305</v>
      </c>
    </row>
    <row r="18" spans="2:20" ht="29">
      <c r="B18" s="20" t="s">
        <v>338</v>
      </c>
      <c r="C18" s="21" t="s">
        <v>355</v>
      </c>
      <c r="D18" s="21" t="s">
        <v>380</v>
      </c>
      <c r="E18" s="10"/>
      <c r="F18" s="21"/>
      <c r="G18" s="9"/>
      <c r="H18" s="25"/>
      <c r="I18" s="26"/>
      <c r="J18" s="25"/>
      <c r="K18" s="11"/>
      <c r="L18" s="25"/>
      <c r="M18" s="25"/>
      <c r="N18" s="25"/>
      <c r="O18" s="53" t="str">
        <f t="shared" si="0"/>
        <v/>
      </c>
      <c r="P18" s="53" t="str">
        <f t="shared" si="1"/>
        <v/>
      </c>
      <c r="Q18" s="53" t="str">
        <f t="shared" si="2"/>
        <v/>
      </c>
      <c r="R18" s="9"/>
      <c r="S18" s="9"/>
      <c r="T18" s="13"/>
    </row>
    <row r="19" spans="2:20">
      <c r="B19" s="20" t="s">
        <v>339</v>
      </c>
      <c r="C19" s="21" t="s">
        <v>356</v>
      </c>
      <c r="D19" s="21" t="s">
        <v>381</v>
      </c>
      <c r="E19" s="10"/>
      <c r="F19" s="21"/>
      <c r="G19" s="9"/>
      <c r="H19" s="25"/>
      <c r="I19" s="26"/>
      <c r="J19" s="25"/>
      <c r="K19" s="11"/>
      <c r="L19" s="25"/>
      <c r="M19" s="25"/>
      <c r="N19" s="25"/>
      <c r="O19" s="53" t="str">
        <f t="shared" si="0"/>
        <v/>
      </c>
      <c r="P19" s="53" t="str">
        <f t="shared" si="1"/>
        <v/>
      </c>
      <c r="Q19" s="53" t="str">
        <f t="shared" si="2"/>
        <v/>
      </c>
      <c r="R19" s="9"/>
      <c r="S19" s="9"/>
      <c r="T19" s="13"/>
    </row>
    <row r="20" spans="2:20">
      <c r="B20" s="20" t="s">
        <v>340</v>
      </c>
      <c r="C20" s="21" t="s">
        <v>357</v>
      </c>
      <c r="D20" s="21" t="s">
        <v>382</v>
      </c>
      <c r="E20" s="10"/>
      <c r="F20" s="21"/>
      <c r="G20" s="9"/>
      <c r="H20" s="25"/>
      <c r="I20" s="26"/>
      <c r="J20" s="25"/>
      <c r="K20" s="11"/>
      <c r="L20" s="25"/>
      <c r="M20" s="25"/>
      <c r="N20" s="25"/>
      <c r="O20" s="53" t="str">
        <f t="shared" si="0"/>
        <v/>
      </c>
      <c r="P20" s="53" t="str">
        <f t="shared" si="1"/>
        <v/>
      </c>
      <c r="Q20" s="53" t="str">
        <f t="shared" si="2"/>
        <v/>
      </c>
      <c r="R20" s="9"/>
      <c r="S20" s="9"/>
      <c r="T20" s="13"/>
    </row>
    <row r="21" spans="2:20" ht="29">
      <c r="B21" s="20" t="s">
        <v>341</v>
      </c>
      <c r="C21" s="21" t="s">
        <v>358</v>
      </c>
      <c r="D21" s="21" t="s">
        <v>383</v>
      </c>
      <c r="E21" s="10"/>
      <c r="F21" s="21"/>
      <c r="G21" s="9"/>
      <c r="H21" s="25"/>
      <c r="I21" s="26"/>
      <c r="J21" s="25"/>
      <c r="K21" s="11"/>
      <c r="L21" s="25"/>
      <c r="M21" s="25"/>
      <c r="N21" s="25"/>
      <c r="O21" s="53" t="str">
        <f t="shared" si="0"/>
        <v/>
      </c>
      <c r="P21" s="53" t="str">
        <f t="shared" si="1"/>
        <v/>
      </c>
      <c r="Q21" s="53" t="str">
        <f t="shared" si="2"/>
        <v/>
      </c>
      <c r="R21" s="9"/>
      <c r="S21" s="9"/>
      <c r="T21" s="13"/>
    </row>
    <row r="22" spans="2:20">
      <c r="B22" s="20" t="s">
        <v>285</v>
      </c>
      <c r="C22" s="21" t="s">
        <v>359</v>
      </c>
      <c r="D22" s="21" t="s">
        <v>384</v>
      </c>
      <c r="E22" s="10"/>
      <c r="F22" s="21"/>
      <c r="G22" s="9"/>
      <c r="H22" s="25"/>
      <c r="I22" s="26"/>
      <c r="J22" s="25"/>
      <c r="K22" s="11"/>
      <c r="L22" s="25"/>
      <c r="M22" s="25"/>
      <c r="N22" s="25"/>
      <c r="O22" s="53" t="str">
        <f t="shared" si="0"/>
        <v/>
      </c>
      <c r="P22" s="53" t="str">
        <f t="shared" si="1"/>
        <v/>
      </c>
      <c r="Q22" s="53" t="str">
        <f t="shared" si="2"/>
        <v/>
      </c>
      <c r="R22" s="9"/>
      <c r="S22" s="9"/>
      <c r="T22" s="13"/>
    </row>
    <row r="23" spans="2:20" ht="43.5">
      <c r="B23" s="8" t="s">
        <v>342</v>
      </c>
      <c r="C23" s="9" t="s">
        <v>360</v>
      </c>
      <c r="D23" s="9" t="s">
        <v>385</v>
      </c>
      <c r="E23" s="10"/>
      <c r="F23" s="9"/>
      <c r="G23" s="9"/>
      <c r="H23" s="11"/>
      <c r="I23" s="12"/>
      <c r="J23" s="11"/>
      <c r="K23" s="11"/>
      <c r="L23" s="11"/>
      <c r="M23" s="11"/>
      <c r="N23" s="11"/>
      <c r="O23" s="53" t="str">
        <f t="shared" ref="O23:O30" si="3">IF(H23&lt;&gt;"",H23+(J23*(Nombre_personnes-I23))+(L23*Nombre_personnes)+K23+M23+N23,"")</f>
        <v/>
      </c>
      <c r="P23" s="53" t="str">
        <f>IF(O23&lt;&gt;"",O23/Nombre_personnes,"")</f>
        <v/>
      </c>
      <c r="Q23" s="53" t="str">
        <f>IF(F23&lt;&gt;"",O23/LEN(F23),"")</f>
        <v/>
      </c>
      <c r="R23" s="9"/>
      <c r="S23" s="9"/>
      <c r="T23" s="13"/>
    </row>
    <row r="24" spans="2:20" ht="29">
      <c r="B24" s="20" t="s">
        <v>343</v>
      </c>
      <c r="C24" s="21" t="s">
        <v>361</v>
      </c>
      <c r="D24" s="21" t="s">
        <v>386</v>
      </c>
      <c r="E24" s="10"/>
      <c r="F24" s="21"/>
      <c r="G24" s="9"/>
      <c r="H24" s="25"/>
      <c r="I24" s="26"/>
      <c r="J24" s="25"/>
      <c r="K24" s="11"/>
      <c r="L24" s="25"/>
      <c r="M24" s="25"/>
      <c r="N24" s="25"/>
      <c r="O24" s="53" t="str">
        <f t="shared" si="3"/>
        <v/>
      </c>
      <c r="P24" s="53" t="str">
        <f>IF(O24&lt;&gt;"",O24/Nombre_personnes,"")</f>
        <v/>
      </c>
      <c r="Q24" s="53" t="str">
        <f>IF(F24&lt;&gt;"",O24/LEN(F24),"")</f>
        <v/>
      </c>
      <c r="R24" s="9"/>
      <c r="S24" s="9"/>
      <c r="T24" s="13"/>
    </row>
    <row r="25" spans="2:20">
      <c r="B25" s="20" t="s">
        <v>344</v>
      </c>
      <c r="C25" s="21" t="s">
        <v>362</v>
      </c>
      <c r="D25" s="21" t="s">
        <v>387</v>
      </c>
      <c r="E25" s="10"/>
      <c r="F25" s="21"/>
      <c r="G25" s="9"/>
      <c r="H25" s="25"/>
      <c r="I25" s="26"/>
      <c r="J25" s="26"/>
      <c r="K25" s="11"/>
      <c r="L25" s="25"/>
      <c r="M25" s="25"/>
      <c r="N25" s="25"/>
      <c r="O25" s="53" t="str">
        <f t="shared" si="3"/>
        <v/>
      </c>
      <c r="P25" s="53" t="str">
        <f>IF(O25&lt;&gt;"",O25/Nombre_personnes,"")</f>
        <v/>
      </c>
      <c r="Q25" s="53" t="str">
        <f>IF(F25&lt;&gt;"",O25/LEN(F25),"")</f>
        <v/>
      </c>
      <c r="R25" s="9"/>
      <c r="S25" s="9"/>
      <c r="T25" s="13"/>
    </row>
    <row r="26" spans="2:20">
      <c r="B26" s="20" t="s">
        <v>123</v>
      </c>
      <c r="C26" s="21" t="s">
        <v>363</v>
      </c>
      <c r="D26" s="21" t="s">
        <v>388</v>
      </c>
      <c r="E26" s="10"/>
      <c r="F26" s="21"/>
      <c r="G26" s="9"/>
      <c r="H26" s="25"/>
      <c r="I26" s="26"/>
      <c r="J26" s="25"/>
      <c r="K26" s="11"/>
      <c r="L26" s="25"/>
      <c r="M26" s="25"/>
      <c r="N26" s="25"/>
      <c r="O26" s="53" t="str">
        <f t="shared" si="3"/>
        <v/>
      </c>
      <c r="P26" s="53" t="str">
        <f>IF(O26&lt;&gt;"",O26/Nombre_personnes,"")</f>
        <v/>
      </c>
      <c r="Q26" s="53" t="str">
        <f>IF(F26&lt;&gt;"",O26/LEN(F26),"")</f>
        <v/>
      </c>
      <c r="R26" s="9"/>
      <c r="S26" s="9"/>
      <c r="T26" s="13"/>
    </row>
    <row r="27" spans="2:20">
      <c r="B27" s="20" t="s">
        <v>345</v>
      </c>
      <c r="C27" s="21" t="s">
        <v>364</v>
      </c>
      <c r="D27" s="21" t="s">
        <v>389</v>
      </c>
      <c r="E27" s="10"/>
      <c r="F27" s="21"/>
      <c r="G27" s="9"/>
      <c r="H27" s="25"/>
      <c r="I27" s="26"/>
      <c r="J27" s="25"/>
      <c r="K27" s="11"/>
      <c r="L27" s="25"/>
      <c r="M27" s="25"/>
      <c r="N27" s="25"/>
      <c r="O27" s="53" t="str">
        <f t="shared" si="3"/>
        <v/>
      </c>
      <c r="P27" s="53" t="str">
        <f t="shared" ref="P27:P35" si="4">IF(O27&lt;&gt;"",O27/Nombre_personnes,"")</f>
        <v/>
      </c>
      <c r="Q27" s="53" t="str">
        <f t="shared" ref="Q27:Q35" si="5">IF(F27&lt;&gt;"",O27/LEN(F27),"")</f>
        <v/>
      </c>
      <c r="R27" s="9"/>
      <c r="S27" s="9"/>
      <c r="T27" s="13"/>
    </row>
    <row r="28" spans="2:20" ht="29">
      <c r="B28" s="20" t="s">
        <v>346</v>
      </c>
      <c r="C28" s="21" t="s">
        <v>365</v>
      </c>
      <c r="D28" s="21" t="s">
        <v>390</v>
      </c>
      <c r="E28" s="10"/>
      <c r="F28" s="21"/>
      <c r="G28" s="9"/>
      <c r="H28" s="25"/>
      <c r="I28" s="26"/>
      <c r="J28" s="25"/>
      <c r="K28" s="11"/>
      <c r="L28" s="25"/>
      <c r="M28" s="25"/>
      <c r="N28" s="25"/>
      <c r="O28" s="53" t="str">
        <f t="shared" si="3"/>
        <v/>
      </c>
      <c r="P28" s="53" t="str">
        <f t="shared" si="4"/>
        <v/>
      </c>
      <c r="Q28" s="53" t="str">
        <f t="shared" si="5"/>
        <v/>
      </c>
      <c r="R28" s="9"/>
      <c r="S28" s="9"/>
      <c r="T28" s="13"/>
    </row>
    <row r="29" spans="2:20">
      <c r="B29" s="20" t="s">
        <v>347</v>
      </c>
      <c r="C29" s="21" t="s">
        <v>366</v>
      </c>
      <c r="D29" s="21" t="s">
        <v>391</v>
      </c>
      <c r="E29" s="10"/>
      <c r="F29" s="21"/>
      <c r="G29" s="9"/>
      <c r="H29" s="25"/>
      <c r="I29" s="26"/>
      <c r="J29" s="25"/>
      <c r="K29" s="11"/>
      <c r="L29" s="25"/>
      <c r="M29" s="25"/>
      <c r="N29" s="25"/>
      <c r="O29" s="53" t="str">
        <f t="shared" si="3"/>
        <v/>
      </c>
      <c r="P29" s="53" t="str">
        <f t="shared" si="4"/>
        <v/>
      </c>
      <c r="Q29" s="53" t="str">
        <f t="shared" si="5"/>
        <v/>
      </c>
      <c r="R29" s="9"/>
      <c r="S29" s="9"/>
      <c r="T29" s="13"/>
    </row>
    <row r="30" spans="2:20">
      <c r="B30" s="20" t="s">
        <v>89</v>
      </c>
      <c r="C30" s="21" t="s">
        <v>367</v>
      </c>
      <c r="D30" s="21" t="s">
        <v>392</v>
      </c>
      <c r="E30" s="10"/>
      <c r="F30" s="21"/>
      <c r="G30" s="9"/>
      <c r="H30" s="27"/>
      <c r="I30" s="28"/>
      <c r="J30" s="27"/>
      <c r="K30" s="11"/>
      <c r="L30" s="27"/>
      <c r="M30" s="27"/>
      <c r="N30" s="27"/>
      <c r="O30" s="53" t="str">
        <f t="shared" si="3"/>
        <v/>
      </c>
      <c r="P30" s="53" t="str">
        <f t="shared" si="4"/>
        <v/>
      </c>
      <c r="Q30" s="53" t="str">
        <f t="shared" si="5"/>
        <v/>
      </c>
      <c r="R30" s="9"/>
      <c r="S30" s="9"/>
      <c r="T30" s="13"/>
    </row>
    <row r="31" spans="2:20">
      <c r="B31" s="20" t="s">
        <v>87</v>
      </c>
      <c r="C31" s="21" t="s">
        <v>368</v>
      </c>
      <c r="D31" s="21" t="s">
        <v>393</v>
      </c>
      <c r="E31" s="10"/>
      <c r="F31" s="21"/>
      <c r="G31" s="9"/>
      <c r="H31" s="25"/>
      <c r="I31" s="26"/>
      <c r="J31" s="25"/>
      <c r="K31" s="11"/>
      <c r="L31" s="25"/>
      <c r="M31" s="25"/>
      <c r="N31" s="25"/>
      <c r="O31" s="53" t="str">
        <f t="shared" ref="O31:O35" si="6">IF(H31&lt;&gt;"",H31+(J31*(Nombre_personnes-I31))+(L31*Nombre_personnes)+K31+M31+N31,"")</f>
        <v/>
      </c>
      <c r="P31" s="53" t="str">
        <f t="shared" si="4"/>
        <v/>
      </c>
      <c r="Q31" s="53" t="str">
        <f t="shared" si="5"/>
        <v/>
      </c>
      <c r="R31" s="9"/>
      <c r="S31" s="9"/>
      <c r="T31" s="13"/>
    </row>
    <row r="32" spans="2:20" ht="29">
      <c r="B32" s="20" t="s">
        <v>348</v>
      </c>
      <c r="C32" s="21" t="s">
        <v>369</v>
      </c>
      <c r="D32" s="21" t="s">
        <v>394</v>
      </c>
      <c r="E32" s="10"/>
      <c r="F32" s="21"/>
      <c r="G32" s="9"/>
      <c r="H32" s="25"/>
      <c r="I32" s="26"/>
      <c r="J32" s="25"/>
      <c r="K32" s="11"/>
      <c r="L32" s="25"/>
      <c r="M32" s="25"/>
      <c r="N32" s="25"/>
      <c r="O32" s="53" t="str">
        <f t="shared" si="6"/>
        <v/>
      </c>
      <c r="P32" s="53" t="str">
        <f t="shared" si="4"/>
        <v/>
      </c>
      <c r="Q32" s="53" t="str">
        <f t="shared" si="5"/>
        <v/>
      </c>
      <c r="R32" s="9"/>
      <c r="S32" s="9"/>
      <c r="T32" s="13"/>
    </row>
    <row r="33" spans="1:22" ht="29">
      <c r="A33" s="31"/>
      <c r="B33" s="20" t="s">
        <v>330</v>
      </c>
      <c r="C33" s="21" t="s">
        <v>643</v>
      </c>
      <c r="D33" s="21" t="s">
        <v>332</v>
      </c>
      <c r="E33" s="10" t="s">
        <v>3</v>
      </c>
      <c r="F33" s="21" t="s">
        <v>333</v>
      </c>
      <c r="G33" s="9"/>
      <c r="H33" s="25">
        <v>27.5</v>
      </c>
      <c r="I33" s="26">
        <v>2</v>
      </c>
      <c r="J33" s="25">
        <v>7.5</v>
      </c>
      <c r="K33" s="11">
        <v>0</v>
      </c>
      <c r="L33" s="25">
        <v>0.61</v>
      </c>
      <c r="M33" s="25"/>
      <c r="N33" s="25">
        <v>11.5</v>
      </c>
      <c r="O33" s="53">
        <f t="shared" si="6"/>
        <v>64.55</v>
      </c>
      <c r="P33" s="53">
        <f t="shared" si="4"/>
        <v>12.91</v>
      </c>
      <c r="Q33" s="53">
        <f t="shared" si="5"/>
        <v>16.137499999999999</v>
      </c>
      <c r="R33" s="9"/>
      <c r="S33" s="68" t="s">
        <v>305</v>
      </c>
      <c r="T33" s="13" t="s">
        <v>305</v>
      </c>
    </row>
    <row r="34" spans="1:22">
      <c r="B34" s="20" t="s">
        <v>86</v>
      </c>
      <c r="C34" s="21" t="s">
        <v>370</v>
      </c>
      <c r="D34" s="21" t="s">
        <v>395</v>
      </c>
      <c r="E34" s="10"/>
      <c r="F34" s="21"/>
      <c r="G34" s="9"/>
      <c r="H34" s="25"/>
      <c r="I34" s="26"/>
      <c r="J34" s="25"/>
      <c r="K34" s="11"/>
      <c r="L34" s="25"/>
      <c r="M34" s="25"/>
      <c r="N34" s="25"/>
      <c r="O34" s="53" t="str">
        <f t="shared" si="6"/>
        <v/>
      </c>
      <c r="P34" s="53" t="str">
        <f t="shared" si="4"/>
        <v/>
      </c>
      <c r="Q34" s="53" t="str">
        <f t="shared" si="5"/>
        <v/>
      </c>
      <c r="R34" s="9"/>
      <c r="S34" s="9"/>
      <c r="T34" s="13"/>
    </row>
    <row r="35" spans="1:22" ht="58">
      <c r="B35" s="20" t="s">
        <v>335</v>
      </c>
      <c r="C35" s="21" t="s">
        <v>645</v>
      </c>
      <c r="D35" s="29" t="s">
        <v>646</v>
      </c>
      <c r="E35" s="10" t="s">
        <v>3</v>
      </c>
      <c r="F35" s="21" t="s">
        <v>647</v>
      </c>
      <c r="G35" s="9"/>
      <c r="H35" s="25">
        <v>48.9</v>
      </c>
      <c r="I35" s="26">
        <v>2</v>
      </c>
      <c r="J35" s="25">
        <v>9.5</v>
      </c>
      <c r="K35" s="11">
        <v>0</v>
      </c>
      <c r="L35" s="25"/>
      <c r="M35" s="25"/>
      <c r="N35" s="25">
        <v>39.5</v>
      </c>
      <c r="O35" s="53">
        <f t="shared" si="6"/>
        <v>116.9</v>
      </c>
      <c r="P35" s="53">
        <f t="shared" si="4"/>
        <v>23.380000000000003</v>
      </c>
      <c r="Q35" s="53">
        <f t="shared" si="5"/>
        <v>23.380000000000003</v>
      </c>
      <c r="R35" s="9"/>
      <c r="S35" s="9"/>
      <c r="T35" s="13"/>
    </row>
    <row r="36" spans="1:22" ht="58">
      <c r="B36" s="20" t="s">
        <v>649</v>
      </c>
      <c r="C36" s="21" t="s">
        <v>648</v>
      </c>
      <c r="D36" s="21" t="s">
        <v>650</v>
      </c>
      <c r="E36" s="10" t="s">
        <v>3</v>
      </c>
      <c r="F36" s="21" t="s">
        <v>303</v>
      </c>
      <c r="G36" s="9"/>
      <c r="H36" s="25">
        <v>5.5</v>
      </c>
      <c r="I36" s="26">
        <v>0</v>
      </c>
      <c r="J36" s="25">
        <v>5.2</v>
      </c>
      <c r="K36" s="11">
        <v>4</v>
      </c>
      <c r="L36" s="25"/>
      <c r="M36" s="25"/>
      <c r="N36" s="25">
        <v>5</v>
      </c>
      <c r="O36" s="53">
        <f t="shared" ref="O36:O41" si="7">IF(H36&lt;&gt;"",H36+(J36*(Nombre_personnes-I36))+(L36*Nombre_personnes)+K36+M36+N36,"")</f>
        <v>40.5</v>
      </c>
      <c r="P36" s="53">
        <f t="shared" ref="P36:P41" si="8">IF(O36&lt;&gt;"",O36/Nombre_personnes,"")</f>
        <v>8.1</v>
      </c>
      <c r="Q36" s="53">
        <f t="shared" ref="Q36:Q41" si="9">IF(F36&lt;&gt;"",O36/LEN(F36),"")</f>
        <v>20.25</v>
      </c>
      <c r="R36" s="9"/>
      <c r="S36" s="9"/>
      <c r="T36" s="13"/>
    </row>
    <row r="37" spans="1:22" ht="43.5">
      <c r="B37" s="20" t="s">
        <v>655</v>
      </c>
      <c r="C37" s="21" t="s">
        <v>654</v>
      </c>
      <c r="D37" s="21" t="s">
        <v>656</v>
      </c>
      <c r="E37" s="10" t="s">
        <v>3</v>
      </c>
      <c r="F37" s="21" t="s">
        <v>303</v>
      </c>
      <c r="G37" s="9">
        <v>83</v>
      </c>
      <c r="H37" s="25">
        <v>3.6</v>
      </c>
      <c r="I37" s="26">
        <v>0</v>
      </c>
      <c r="J37" s="25">
        <v>4.45</v>
      </c>
      <c r="K37" s="11">
        <v>3.4</v>
      </c>
      <c r="L37" s="25">
        <v>0.22</v>
      </c>
      <c r="M37" s="25"/>
      <c r="N37" s="25"/>
      <c r="O37" s="53">
        <f t="shared" si="7"/>
        <v>30.35</v>
      </c>
      <c r="P37" s="53">
        <f t="shared" si="8"/>
        <v>6.07</v>
      </c>
      <c r="Q37" s="53">
        <f t="shared" si="9"/>
        <v>15.175000000000001</v>
      </c>
      <c r="R37" s="9"/>
      <c r="S37" s="9"/>
      <c r="T37" s="13"/>
      <c r="V37" s="3" t="s">
        <v>657</v>
      </c>
    </row>
    <row r="38" spans="1:22" ht="43.5">
      <c r="B38" s="20" t="s">
        <v>79</v>
      </c>
      <c r="C38" s="21" t="s">
        <v>661</v>
      </c>
      <c r="D38" s="21" t="s">
        <v>662</v>
      </c>
      <c r="E38" s="10" t="s">
        <v>3</v>
      </c>
      <c r="F38" s="21" t="s">
        <v>303</v>
      </c>
      <c r="G38" s="9">
        <v>55</v>
      </c>
      <c r="H38" s="25">
        <v>4.2</v>
      </c>
      <c r="I38" s="26">
        <v>0</v>
      </c>
      <c r="J38" s="25">
        <v>4</v>
      </c>
      <c r="K38" s="11">
        <v>2.5</v>
      </c>
      <c r="L38" s="25">
        <v>0.22</v>
      </c>
      <c r="M38" s="25"/>
      <c r="N38" s="25"/>
      <c r="O38" s="53">
        <f t="shared" si="7"/>
        <v>27.8</v>
      </c>
      <c r="P38" s="53">
        <f t="shared" si="8"/>
        <v>5.5600000000000005</v>
      </c>
      <c r="Q38" s="53">
        <f t="shared" si="9"/>
        <v>13.9</v>
      </c>
      <c r="R38" s="9"/>
      <c r="S38" s="9"/>
      <c r="T38" s="13"/>
    </row>
    <row r="39" spans="1:22">
      <c r="B39" s="20"/>
      <c r="C39" s="21"/>
      <c r="D39" s="30"/>
      <c r="E39" s="10"/>
      <c r="F39" s="21"/>
      <c r="G39" s="9"/>
      <c r="H39" s="25"/>
      <c r="I39" s="26"/>
      <c r="J39" s="25"/>
      <c r="K39" s="11"/>
      <c r="L39" s="25"/>
      <c r="M39" s="25"/>
      <c r="N39" s="25"/>
      <c r="O39" s="53" t="str">
        <f t="shared" si="7"/>
        <v/>
      </c>
      <c r="P39" s="53" t="str">
        <f t="shared" si="8"/>
        <v/>
      </c>
      <c r="Q39" s="53" t="str">
        <f t="shared" si="9"/>
        <v/>
      </c>
      <c r="R39" s="9"/>
      <c r="S39" s="9"/>
      <c r="T39" s="13"/>
    </row>
    <row r="40" spans="1:22">
      <c r="B40" s="20"/>
      <c r="C40" s="21"/>
      <c r="D40" s="21"/>
      <c r="E40" s="10"/>
      <c r="F40" s="21"/>
      <c r="G40" s="9"/>
      <c r="H40" s="25"/>
      <c r="I40" s="26"/>
      <c r="J40" s="25"/>
      <c r="K40" s="11"/>
      <c r="L40" s="25"/>
      <c r="M40" s="25"/>
      <c r="N40" s="25"/>
      <c r="O40" s="53" t="str">
        <f t="shared" si="7"/>
        <v/>
      </c>
      <c r="P40" s="53" t="str">
        <f t="shared" si="8"/>
        <v/>
      </c>
      <c r="Q40" s="53" t="str">
        <f t="shared" si="9"/>
        <v/>
      </c>
      <c r="R40" s="9"/>
      <c r="S40" s="9"/>
      <c r="T40" s="13"/>
    </row>
    <row r="41" spans="1:22">
      <c r="B41" s="20"/>
      <c r="C41" s="21"/>
      <c r="D41" s="21"/>
      <c r="E41" s="22"/>
      <c r="F41" s="21"/>
      <c r="G41" s="9"/>
      <c r="H41" s="25"/>
      <c r="I41" s="26"/>
      <c r="J41" s="25"/>
      <c r="K41" s="11"/>
      <c r="L41" s="25"/>
      <c r="M41" s="25"/>
      <c r="N41" s="25"/>
      <c r="O41" s="53" t="str">
        <f t="shared" si="7"/>
        <v/>
      </c>
      <c r="P41" s="53" t="str">
        <f t="shared" si="8"/>
        <v/>
      </c>
      <c r="Q41" s="53" t="str">
        <f t="shared" si="9"/>
        <v/>
      </c>
      <c r="R41" s="9"/>
      <c r="S41" s="9"/>
      <c r="T41" s="13"/>
    </row>
    <row r="42" spans="1:22">
      <c r="B42" s="8"/>
      <c r="C42" s="9"/>
      <c r="D42" s="9"/>
      <c r="E42" s="10"/>
      <c r="F42" s="9"/>
      <c r="G42" s="9"/>
      <c r="H42" s="11"/>
      <c r="I42" s="12"/>
      <c r="J42" s="11"/>
      <c r="K42" s="11"/>
      <c r="L42" s="11"/>
      <c r="M42" s="11"/>
      <c r="N42" s="11"/>
      <c r="O42" s="53" t="str">
        <f t="shared" ref="O42:O57" si="10">IF(H42&lt;&gt;"",H42+(J42*(Nombre_personnes-I42))+(L42*Nombre_personnes)+K42+M42+N42,"")</f>
        <v/>
      </c>
      <c r="P42" s="53" t="str">
        <f t="shared" ref="P42:P58" si="11">IF(O42&lt;&gt;"",O42/Nombre_personnes,"")</f>
        <v/>
      </c>
      <c r="Q42" s="53" t="str">
        <f t="shared" ref="Q42:Q58" si="12">IF(F42&lt;&gt;"",O42/LEN(F42),"")</f>
        <v/>
      </c>
      <c r="R42" s="9"/>
      <c r="S42" s="9"/>
      <c r="T42" s="13"/>
    </row>
    <row r="43" spans="1:22">
      <c r="B43" s="8"/>
      <c r="C43" s="9"/>
      <c r="D43" s="9"/>
      <c r="E43" s="10"/>
      <c r="F43" s="9"/>
      <c r="G43" s="9"/>
      <c r="H43" s="11"/>
      <c r="I43" s="12"/>
      <c r="J43" s="11"/>
      <c r="K43" s="11"/>
      <c r="L43" s="11"/>
      <c r="M43" s="11"/>
      <c r="N43" s="11"/>
      <c r="O43" s="53" t="str">
        <f t="shared" si="10"/>
        <v/>
      </c>
      <c r="P43" s="53" t="str">
        <f t="shared" si="11"/>
        <v/>
      </c>
      <c r="Q43" s="53" t="str">
        <f t="shared" si="12"/>
        <v/>
      </c>
      <c r="R43" s="9"/>
      <c r="S43" s="9"/>
      <c r="T43" s="13"/>
    </row>
    <row r="44" spans="1:22">
      <c r="B44" s="8"/>
      <c r="C44" s="9"/>
      <c r="D44" s="9"/>
      <c r="E44" s="10"/>
      <c r="F44" s="9"/>
      <c r="G44" s="9"/>
      <c r="H44" s="11"/>
      <c r="I44" s="12"/>
      <c r="J44" s="11"/>
      <c r="K44" s="11"/>
      <c r="L44" s="11"/>
      <c r="M44" s="11"/>
      <c r="N44" s="11"/>
      <c r="O44" s="53" t="str">
        <f t="shared" si="10"/>
        <v/>
      </c>
      <c r="P44" s="53" t="str">
        <f t="shared" si="11"/>
        <v/>
      </c>
      <c r="Q44" s="53" t="str">
        <f t="shared" si="12"/>
        <v/>
      </c>
      <c r="R44" s="9"/>
      <c r="S44" s="9"/>
      <c r="T44" s="13"/>
    </row>
    <row r="45" spans="1:22">
      <c r="B45" s="8"/>
      <c r="C45" s="9"/>
      <c r="D45" s="9"/>
      <c r="E45" s="10"/>
      <c r="F45" s="9"/>
      <c r="G45" s="9"/>
      <c r="H45" s="11"/>
      <c r="I45" s="12"/>
      <c r="J45" s="11"/>
      <c r="K45" s="11"/>
      <c r="L45" s="11"/>
      <c r="M45" s="11"/>
      <c r="N45" s="11"/>
      <c r="O45" s="53" t="str">
        <f t="shared" si="10"/>
        <v/>
      </c>
      <c r="P45" s="53" t="str">
        <f t="shared" si="11"/>
        <v/>
      </c>
      <c r="Q45" s="53" t="str">
        <f t="shared" si="12"/>
        <v/>
      </c>
      <c r="R45" s="9"/>
      <c r="S45" s="9"/>
      <c r="T45" s="13"/>
    </row>
    <row r="46" spans="1:22">
      <c r="B46" s="8"/>
      <c r="C46" s="9"/>
      <c r="D46" s="9"/>
      <c r="E46" s="10"/>
      <c r="F46" s="9"/>
      <c r="G46" s="9"/>
      <c r="H46" s="11"/>
      <c r="I46" s="12"/>
      <c r="J46" s="11"/>
      <c r="K46" s="11"/>
      <c r="L46" s="11"/>
      <c r="M46" s="11"/>
      <c r="N46" s="11"/>
      <c r="O46" s="53" t="str">
        <f t="shared" si="10"/>
        <v/>
      </c>
      <c r="P46" s="53" t="str">
        <f t="shared" si="11"/>
        <v/>
      </c>
      <c r="Q46" s="53" t="str">
        <f t="shared" si="12"/>
        <v/>
      </c>
      <c r="R46" s="9"/>
      <c r="S46" s="9"/>
      <c r="T46" s="13"/>
    </row>
    <row r="47" spans="1:22">
      <c r="B47" s="8"/>
      <c r="C47" s="9"/>
      <c r="D47" s="9"/>
      <c r="E47" s="10"/>
      <c r="F47" s="9"/>
      <c r="G47" s="9"/>
      <c r="H47" s="11"/>
      <c r="I47" s="12"/>
      <c r="J47" s="11"/>
      <c r="K47" s="11"/>
      <c r="L47" s="11"/>
      <c r="M47" s="11"/>
      <c r="N47" s="11"/>
      <c r="O47" s="53" t="str">
        <f t="shared" si="10"/>
        <v/>
      </c>
      <c r="P47" s="53" t="str">
        <f t="shared" si="11"/>
        <v/>
      </c>
      <c r="Q47" s="53" t="str">
        <f t="shared" si="12"/>
        <v/>
      </c>
      <c r="R47" s="9"/>
      <c r="S47" s="9"/>
      <c r="T47" s="13"/>
    </row>
    <row r="48" spans="1:22">
      <c r="B48" s="8"/>
      <c r="C48" s="9"/>
      <c r="D48" s="9"/>
      <c r="E48" s="9"/>
      <c r="F48" s="9"/>
      <c r="G48" s="9"/>
      <c r="H48" s="11"/>
      <c r="I48" s="12"/>
      <c r="J48" s="11"/>
      <c r="K48" s="11"/>
      <c r="L48" s="11"/>
      <c r="M48" s="11"/>
      <c r="N48" s="11"/>
      <c r="O48" s="53" t="str">
        <f t="shared" si="10"/>
        <v/>
      </c>
      <c r="P48" s="53" t="str">
        <f t="shared" si="11"/>
        <v/>
      </c>
      <c r="Q48" s="53" t="str">
        <f t="shared" si="12"/>
        <v/>
      </c>
      <c r="R48" s="9"/>
      <c r="S48" s="9"/>
      <c r="T48" s="13"/>
    </row>
    <row r="49" spans="2:20">
      <c r="B49" s="8"/>
      <c r="C49" s="9"/>
      <c r="D49" s="9"/>
      <c r="E49" s="10"/>
      <c r="F49" s="9"/>
      <c r="G49" s="9"/>
      <c r="H49" s="11"/>
      <c r="I49" s="12"/>
      <c r="J49" s="11"/>
      <c r="K49" s="11"/>
      <c r="L49" s="11"/>
      <c r="M49" s="11"/>
      <c r="N49" s="11"/>
      <c r="O49" s="53" t="str">
        <f t="shared" si="10"/>
        <v/>
      </c>
      <c r="P49" s="53" t="str">
        <f t="shared" si="11"/>
        <v/>
      </c>
      <c r="Q49" s="53" t="str">
        <f t="shared" si="12"/>
        <v/>
      </c>
      <c r="R49" s="9"/>
      <c r="S49" s="9"/>
      <c r="T49" s="13"/>
    </row>
    <row r="50" spans="2:20">
      <c r="B50" s="8"/>
      <c r="C50" s="9"/>
      <c r="D50" s="9"/>
      <c r="E50" s="10"/>
      <c r="F50" s="9"/>
      <c r="G50" s="9"/>
      <c r="H50" s="11"/>
      <c r="I50" s="12"/>
      <c r="J50" s="11"/>
      <c r="K50" s="11"/>
      <c r="L50" s="11"/>
      <c r="M50" s="11"/>
      <c r="N50" s="11"/>
      <c r="O50" s="53" t="str">
        <f t="shared" si="10"/>
        <v/>
      </c>
      <c r="P50" s="53" t="str">
        <f t="shared" si="11"/>
        <v/>
      </c>
      <c r="Q50" s="53" t="str">
        <f t="shared" si="12"/>
        <v/>
      </c>
      <c r="R50" s="9"/>
      <c r="S50" s="9"/>
      <c r="T50" s="13"/>
    </row>
    <row r="51" spans="2:20">
      <c r="B51" s="8"/>
      <c r="C51" s="9"/>
      <c r="D51" s="9"/>
      <c r="E51" s="10"/>
      <c r="F51" s="9"/>
      <c r="G51" s="9"/>
      <c r="H51" s="11"/>
      <c r="I51" s="12"/>
      <c r="J51" s="11"/>
      <c r="K51" s="11"/>
      <c r="L51" s="11"/>
      <c r="M51" s="11"/>
      <c r="N51" s="11"/>
      <c r="O51" s="53" t="str">
        <f t="shared" si="10"/>
        <v/>
      </c>
      <c r="P51" s="53" t="str">
        <f t="shared" si="11"/>
        <v/>
      </c>
      <c r="Q51" s="53" t="str">
        <f t="shared" si="12"/>
        <v/>
      </c>
      <c r="R51" s="9"/>
      <c r="S51" s="9"/>
      <c r="T51" s="13"/>
    </row>
    <row r="52" spans="2:20">
      <c r="B52" s="8"/>
      <c r="C52" s="9"/>
      <c r="D52" s="9"/>
      <c r="E52" s="10"/>
      <c r="F52" s="9"/>
      <c r="G52" s="9"/>
      <c r="H52" s="11"/>
      <c r="I52" s="12"/>
      <c r="J52" s="11"/>
      <c r="K52" s="11"/>
      <c r="L52" s="11"/>
      <c r="M52" s="11"/>
      <c r="N52" s="11"/>
      <c r="O52" s="53" t="str">
        <f t="shared" si="10"/>
        <v/>
      </c>
      <c r="P52" s="53" t="str">
        <f t="shared" si="11"/>
        <v/>
      </c>
      <c r="Q52" s="53" t="str">
        <f t="shared" si="12"/>
        <v/>
      </c>
      <c r="R52" s="9"/>
      <c r="S52" s="9"/>
      <c r="T52" s="13"/>
    </row>
    <row r="53" spans="2:20">
      <c r="B53" s="8"/>
      <c r="C53" s="9"/>
      <c r="D53" s="9"/>
      <c r="E53" s="10"/>
      <c r="F53" s="9"/>
      <c r="G53" s="9"/>
      <c r="H53" s="11"/>
      <c r="I53" s="12"/>
      <c r="J53" s="11"/>
      <c r="K53" s="11"/>
      <c r="L53" s="11"/>
      <c r="M53" s="11"/>
      <c r="N53" s="11"/>
      <c r="O53" s="53" t="str">
        <f t="shared" si="10"/>
        <v/>
      </c>
      <c r="P53" s="53" t="str">
        <f t="shared" si="11"/>
        <v/>
      </c>
      <c r="Q53" s="53" t="str">
        <f t="shared" si="12"/>
        <v/>
      </c>
      <c r="R53" s="9"/>
      <c r="S53" s="9"/>
      <c r="T53" s="13"/>
    </row>
    <row r="54" spans="2:20">
      <c r="B54" s="8"/>
      <c r="C54" s="9"/>
      <c r="D54" s="9"/>
      <c r="E54" s="10"/>
      <c r="F54" s="9"/>
      <c r="G54" s="9"/>
      <c r="H54" s="11"/>
      <c r="I54" s="12"/>
      <c r="J54" s="11"/>
      <c r="K54" s="11"/>
      <c r="L54" s="11"/>
      <c r="M54" s="11"/>
      <c r="N54" s="11"/>
      <c r="O54" s="53" t="str">
        <f t="shared" si="10"/>
        <v/>
      </c>
      <c r="P54" s="53" t="str">
        <f t="shared" si="11"/>
        <v/>
      </c>
      <c r="Q54" s="53" t="str">
        <f t="shared" si="12"/>
        <v/>
      </c>
      <c r="R54" s="9"/>
      <c r="S54" s="9"/>
      <c r="T54" s="13"/>
    </row>
    <row r="55" spans="2:20">
      <c r="B55" s="8"/>
      <c r="C55" s="9"/>
      <c r="D55" s="9"/>
      <c r="E55" s="10"/>
      <c r="F55" s="9"/>
      <c r="G55" s="9"/>
      <c r="H55" s="11"/>
      <c r="I55" s="12"/>
      <c r="J55" s="11"/>
      <c r="K55" s="11"/>
      <c r="L55" s="11"/>
      <c r="M55" s="11"/>
      <c r="N55" s="11"/>
      <c r="O55" s="53" t="str">
        <f t="shared" si="10"/>
        <v/>
      </c>
      <c r="P55" s="53" t="str">
        <f t="shared" si="11"/>
        <v/>
      </c>
      <c r="Q55" s="53" t="str">
        <f t="shared" si="12"/>
        <v/>
      </c>
      <c r="R55" s="9"/>
      <c r="S55" s="9"/>
      <c r="T55" s="13"/>
    </row>
    <row r="56" spans="2:20">
      <c r="B56" s="8"/>
      <c r="C56" s="9"/>
      <c r="D56" s="9"/>
      <c r="E56" s="10"/>
      <c r="F56" s="9"/>
      <c r="G56" s="9"/>
      <c r="H56" s="11"/>
      <c r="I56" s="12"/>
      <c r="J56" s="11"/>
      <c r="K56" s="11"/>
      <c r="L56" s="11"/>
      <c r="M56" s="11"/>
      <c r="N56" s="11"/>
      <c r="O56" s="53" t="str">
        <f t="shared" si="10"/>
        <v/>
      </c>
      <c r="P56" s="53" t="str">
        <f t="shared" si="11"/>
        <v/>
      </c>
      <c r="Q56" s="53" t="str">
        <f t="shared" si="12"/>
        <v/>
      </c>
      <c r="R56" s="9"/>
      <c r="S56" s="9"/>
      <c r="T56" s="13"/>
    </row>
    <row r="57" spans="2:20">
      <c r="B57" s="8"/>
      <c r="C57" s="9"/>
      <c r="D57" s="9"/>
      <c r="E57" s="10"/>
      <c r="F57" s="9"/>
      <c r="G57" s="9"/>
      <c r="H57" s="11"/>
      <c r="I57" s="12"/>
      <c r="J57" s="11"/>
      <c r="K57" s="11"/>
      <c r="L57" s="11"/>
      <c r="M57" s="11"/>
      <c r="N57" s="11"/>
      <c r="O57" s="53" t="str">
        <f t="shared" si="10"/>
        <v/>
      </c>
      <c r="P57" s="53" t="str">
        <f t="shared" si="11"/>
        <v/>
      </c>
      <c r="Q57" s="53" t="str">
        <f t="shared" si="12"/>
        <v/>
      </c>
      <c r="R57" s="9"/>
      <c r="S57" s="9"/>
      <c r="T57" s="13"/>
    </row>
    <row r="58" spans="2:20">
      <c r="B58" s="8"/>
      <c r="C58" s="9"/>
      <c r="D58" s="9"/>
      <c r="E58" s="10"/>
      <c r="F58" s="9"/>
      <c r="G58" s="9"/>
      <c r="H58" s="11"/>
      <c r="I58" s="12"/>
      <c r="J58" s="11"/>
      <c r="K58" s="11"/>
      <c r="L58" s="11"/>
      <c r="M58" s="11"/>
      <c r="N58" s="11"/>
      <c r="O58" s="53" t="str">
        <f t="shared" ref="O58:O70" si="13">IF(H58&lt;&gt;"",H58+(J58*(Nombre_personnes-I58))+(L58*Nombre_personnes)+K58+M58+N58,"")</f>
        <v/>
      </c>
      <c r="P58" s="53" t="str">
        <f t="shared" si="11"/>
        <v/>
      </c>
      <c r="Q58" s="53" t="str">
        <f t="shared" si="12"/>
        <v/>
      </c>
      <c r="R58" s="9"/>
      <c r="S58" s="13"/>
      <c r="T58" s="13"/>
    </row>
    <row r="59" spans="2:20">
      <c r="B59" s="8"/>
      <c r="C59" s="9"/>
      <c r="D59" s="9"/>
      <c r="E59" s="10"/>
      <c r="F59" s="9"/>
      <c r="G59" s="9"/>
      <c r="H59" s="11"/>
      <c r="I59" s="12"/>
      <c r="J59" s="11"/>
      <c r="K59" s="11"/>
      <c r="L59" s="11"/>
      <c r="M59" s="11"/>
      <c r="N59" s="11"/>
      <c r="O59" s="53" t="str">
        <f t="shared" si="13"/>
        <v/>
      </c>
      <c r="P59" s="53" t="str">
        <f t="shared" ref="P59:P70" si="14">IF(O59&lt;&gt;"",O59/Nombre_personnes,"")</f>
        <v/>
      </c>
      <c r="Q59" s="53" t="str">
        <f t="shared" ref="Q59:Q70" si="15">IF(F59&lt;&gt;"",O59/LEN(F59),"")</f>
        <v/>
      </c>
      <c r="R59" s="9"/>
      <c r="S59" s="9"/>
      <c r="T59" s="13"/>
    </row>
    <row r="60" spans="2:20">
      <c r="B60" s="8"/>
      <c r="C60" s="9"/>
      <c r="D60" s="9"/>
      <c r="E60" s="10"/>
      <c r="F60" s="9"/>
      <c r="G60" s="9"/>
      <c r="H60" s="11"/>
      <c r="I60" s="12"/>
      <c r="J60" s="11"/>
      <c r="K60" s="11"/>
      <c r="L60" s="11"/>
      <c r="M60" s="11"/>
      <c r="N60" s="11"/>
      <c r="O60" s="53" t="str">
        <f t="shared" si="13"/>
        <v/>
      </c>
      <c r="P60" s="53" t="str">
        <f t="shared" si="14"/>
        <v/>
      </c>
      <c r="Q60" s="53" t="str">
        <f t="shared" si="15"/>
        <v/>
      </c>
      <c r="R60" s="9"/>
      <c r="S60" s="9"/>
      <c r="T60" s="13"/>
    </row>
    <row r="61" spans="2:20">
      <c r="B61" s="8"/>
      <c r="C61" s="9"/>
      <c r="D61" s="9"/>
      <c r="E61" s="10"/>
      <c r="F61" s="9"/>
      <c r="G61" s="9"/>
      <c r="H61" s="11"/>
      <c r="I61" s="12"/>
      <c r="J61" s="11"/>
      <c r="K61" s="11"/>
      <c r="L61" s="11"/>
      <c r="M61" s="11"/>
      <c r="N61" s="11"/>
      <c r="O61" s="53" t="str">
        <f t="shared" si="13"/>
        <v/>
      </c>
      <c r="P61" s="53" t="str">
        <f t="shared" si="14"/>
        <v/>
      </c>
      <c r="Q61" s="53" t="str">
        <f t="shared" si="15"/>
        <v/>
      </c>
      <c r="R61" s="9"/>
      <c r="S61" s="9"/>
      <c r="T61" s="13"/>
    </row>
    <row r="62" spans="2:20">
      <c r="B62" s="8"/>
      <c r="C62" s="9"/>
      <c r="D62" s="9"/>
      <c r="E62" s="10"/>
      <c r="F62" s="9"/>
      <c r="G62" s="9"/>
      <c r="H62" s="11"/>
      <c r="I62" s="12"/>
      <c r="J62" s="11"/>
      <c r="K62" s="11"/>
      <c r="L62" s="11"/>
      <c r="M62" s="11"/>
      <c r="N62" s="11"/>
      <c r="O62" s="53" t="str">
        <f t="shared" si="13"/>
        <v/>
      </c>
      <c r="P62" s="53" t="str">
        <f t="shared" si="14"/>
        <v/>
      </c>
      <c r="Q62" s="53" t="str">
        <f t="shared" si="15"/>
        <v/>
      </c>
      <c r="R62" s="9"/>
      <c r="S62" s="9"/>
      <c r="T62" s="13"/>
    </row>
    <row r="63" spans="2:20">
      <c r="B63" s="8"/>
      <c r="C63" s="9"/>
      <c r="D63" s="9"/>
      <c r="E63" s="10"/>
      <c r="F63" s="9"/>
      <c r="G63" s="9"/>
      <c r="H63" s="11"/>
      <c r="I63" s="12"/>
      <c r="J63" s="11"/>
      <c r="K63" s="11"/>
      <c r="L63" s="11"/>
      <c r="M63" s="11"/>
      <c r="N63" s="11"/>
      <c r="O63" s="53" t="str">
        <f t="shared" si="13"/>
        <v/>
      </c>
      <c r="P63" s="53" t="str">
        <f t="shared" si="14"/>
        <v/>
      </c>
      <c r="Q63" s="53" t="str">
        <f t="shared" si="15"/>
        <v/>
      </c>
      <c r="R63" s="9"/>
      <c r="S63" s="9"/>
      <c r="T63" s="13"/>
    </row>
    <row r="64" spans="2:20">
      <c r="B64" s="8"/>
      <c r="C64" s="9"/>
      <c r="D64" s="9"/>
      <c r="E64" s="10"/>
      <c r="F64" s="9"/>
      <c r="G64" s="9"/>
      <c r="H64" s="11"/>
      <c r="I64" s="12"/>
      <c r="J64" s="11"/>
      <c r="K64" s="11"/>
      <c r="L64" s="11"/>
      <c r="M64" s="11"/>
      <c r="N64" s="11"/>
      <c r="O64" s="53" t="str">
        <f t="shared" si="13"/>
        <v/>
      </c>
      <c r="P64" s="53" t="str">
        <f t="shared" si="14"/>
        <v/>
      </c>
      <c r="Q64" s="53" t="str">
        <f t="shared" si="15"/>
        <v/>
      </c>
      <c r="R64" s="9"/>
      <c r="S64" s="9"/>
      <c r="T64" s="13"/>
    </row>
    <row r="65" spans="2:20">
      <c r="B65" s="8"/>
      <c r="C65" s="9"/>
      <c r="D65" s="9"/>
      <c r="E65" s="10"/>
      <c r="F65" s="9"/>
      <c r="G65" s="9"/>
      <c r="H65" s="11"/>
      <c r="I65" s="12"/>
      <c r="J65" s="11"/>
      <c r="K65" s="11"/>
      <c r="L65" s="11"/>
      <c r="M65" s="11"/>
      <c r="N65" s="11"/>
      <c r="O65" s="53" t="str">
        <f t="shared" si="13"/>
        <v/>
      </c>
      <c r="P65" s="53" t="str">
        <f t="shared" si="14"/>
        <v/>
      </c>
      <c r="Q65" s="53" t="str">
        <f t="shared" si="15"/>
        <v/>
      </c>
      <c r="R65" s="9"/>
      <c r="S65" s="9"/>
      <c r="T65" s="13"/>
    </row>
    <row r="66" spans="2:20">
      <c r="B66" s="8"/>
      <c r="C66" s="9"/>
      <c r="D66" s="9"/>
      <c r="E66" s="9"/>
      <c r="F66" s="9"/>
      <c r="G66" s="9"/>
      <c r="H66" s="11"/>
      <c r="I66" s="12"/>
      <c r="J66" s="11"/>
      <c r="K66" s="11"/>
      <c r="L66" s="11"/>
      <c r="M66" s="11"/>
      <c r="N66" s="11"/>
      <c r="O66" s="53" t="str">
        <f t="shared" si="13"/>
        <v/>
      </c>
      <c r="P66" s="53" t="str">
        <f t="shared" si="14"/>
        <v/>
      </c>
      <c r="Q66" s="53" t="str">
        <f t="shared" si="15"/>
        <v/>
      </c>
      <c r="R66" s="9"/>
      <c r="S66" s="9"/>
      <c r="T66" s="13"/>
    </row>
    <row r="67" spans="2:20">
      <c r="B67" s="8"/>
      <c r="C67" s="9"/>
      <c r="D67" s="9"/>
      <c r="E67" s="10"/>
      <c r="F67" s="9"/>
      <c r="G67" s="9"/>
      <c r="H67" s="11"/>
      <c r="I67" s="12"/>
      <c r="J67" s="11"/>
      <c r="K67" s="11"/>
      <c r="L67" s="11"/>
      <c r="M67" s="11"/>
      <c r="N67" s="11"/>
      <c r="O67" s="53" t="str">
        <f t="shared" si="13"/>
        <v/>
      </c>
      <c r="P67" s="53" t="str">
        <f t="shared" si="14"/>
        <v/>
      </c>
      <c r="Q67" s="53" t="str">
        <f t="shared" si="15"/>
        <v/>
      </c>
      <c r="R67" s="9"/>
      <c r="S67" s="9"/>
      <c r="T67" s="13"/>
    </row>
    <row r="68" spans="2:20">
      <c r="B68" s="8"/>
      <c r="C68" s="9"/>
      <c r="D68" s="9"/>
      <c r="E68" s="10"/>
      <c r="F68" s="9"/>
      <c r="G68" s="9"/>
      <c r="H68" s="11"/>
      <c r="I68" s="12"/>
      <c r="J68" s="11"/>
      <c r="K68" s="11"/>
      <c r="L68" s="11"/>
      <c r="M68" s="11"/>
      <c r="N68" s="11"/>
      <c r="O68" s="53" t="str">
        <f t="shared" si="13"/>
        <v/>
      </c>
      <c r="P68" s="53" t="str">
        <f t="shared" si="14"/>
        <v/>
      </c>
      <c r="Q68" s="53" t="str">
        <f t="shared" si="15"/>
        <v/>
      </c>
      <c r="R68" s="9"/>
      <c r="S68" s="9"/>
      <c r="T68" s="13"/>
    </row>
    <row r="69" spans="2:20">
      <c r="B69" s="8"/>
      <c r="C69" s="9"/>
      <c r="D69" s="9"/>
      <c r="E69" s="10"/>
      <c r="F69" s="9"/>
      <c r="G69" s="9"/>
      <c r="H69" s="11"/>
      <c r="I69" s="12"/>
      <c r="J69" s="11"/>
      <c r="K69" s="11"/>
      <c r="L69" s="11"/>
      <c r="M69" s="11"/>
      <c r="N69" s="11"/>
      <c r="O69" s="53" t="str">
        <f t="shared" si="13"/>
        <v/>
      </c>
      <c r="P69" s="53" t="str">
        <f t="shared" si="14"/>
        <v/>
      </c>
      <c r="Q69" s="53" t="str">
        <f t="shared" si="15"/>
        <v/>
      </c>
      <c r="R69" s="9"/>
      <c r="S69" s="9"/>
      <c r="T69" s="13"/>
    </row>
    <row r="70" spans="2:20">
      <c r="B70" s="14"/>
      <c r="C70" s="15"/>
      <c r="D70" s="15"/>
      <c r="E70" s="16"/>
      <c r="F70" s="15"/>
      <c r="G70" s="15"/>
      <c r="H70" s="17"/>
      <c r="I70" s="18"/>
      <c r="J70" s="17"/>
      <c r="K70" s="17"/>
      <c r="L70" s="17"/>
      <c r="M70" s="17"/>
      <c r="N70" s="17"/>
      <c r="O70" s="53" t="str">
        <f t="shared" si="13"/>
        <v/>
      </c>
      <c r="P70" s="53" t="str">
        <f t="shared" si="14"/>
        <v/>
      </c>
      <c r="Q70" s="53" t="str">
        <f t="shared" si="15"/>
        <v/>
      </c>
      <c r="R70" s="15"/>
      <c r="S70" s="15"/>
      <c r="T70" s="19"/>
    </row>
  </sheetData>
  <hyperlinks>
    <hyperlink ref="E3" r:id="rId1" xr:uid="{00000000-0004-0000-0200-000000000000}"/>
    <hyperlink ref="E4" r:id="rId2" xr:uid="{00000000-0004-0000-0200-000001000000}"/>
    <hyperlink ref="E5" r:id="rId3" xr:uid="{00000000-0004-0000-0200-000002000000}"/>
    <hyperlink ref="E10" r:id="rId4" xr:uid="{00000000-0004-0000-0200-000003000000}"/>
    <hyperlink ref="E8" r:id="rId5" xr:uid="{00000000-0004-0000-0200-000004000000}"/>
    <hyperlink ref="E9" r:id="rId6" xr:uid="{00000000-0004-0000-0200-000005000000}"/>
    <hyperlink ref="E14" r:id="rId7" xr:uid="{00000000-0004-0000-0200-000006000000}"/>
    <hyperlink ref="E17" r:id="rId8" xr:uid="{00000000-0004-0000-0200-000007000000}"/>
    <hyperlink ref="E11" r:id="rId9" xr:uid="{00000000-0004-0000-0200-000008000000}"/>
    <hyperlink ref="E33" r:id="rId10" xr:uid="{00000000-0004-0000-0200-000009000000}"/>
    <hyperlink ref="E13" r:id="rId11" xr:uid="{00000000-0004-0000-0200-00000A000000}"/>
    <hyperlink ref="E35" r:id="rId12" xr:uid="{00000000-0004-0000-0200-00000B000000}"/>
    <hyperlink ref="E36" r:id="rId13" xr:uid="{00000000-0004-0000-0200-00000C000000}"/>
    <hyperlink ref="E6" r:id="rId14" xr:uid="{00000000-0004-0000-0200-00000D000000}"/>
    <hyperlink ref="E37" r:id="rId15" xr:uid="{00000000-0004-0000-0200-00000E000000}"/>
    <hyperlink ref="E7" r:id="rId16" xr:uid="{00000000-0004-0000-0200-00000F000000}"/>
    <hyperlink ref="E38" r:id="rId17" xr:uid="{00000000-0004-0000-0200-000010000000}"/>
  </hyperlinks>
  <pageMargins left="0.23622047244094491" right="0.23622047244094491" top="0.74803149606299213" bottom="0.74803149606299213" header="0.31496062992125984" footer="0.31496062992125984"/>
  <pageSetup paperSize="9" scale="54" fitToHeight="4" orientation="landscape" horizontalDpi="4294967293" r:id="rId18"/>
  <headerFooter>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6"/>
  <sheetViews>
    <sheetView showGridLines="0" zoomScaleNormal="100" workbookViewId="0">
      <pane ySplit="2" topLeftCell="A3" activePane="bottomLeft" state="frozen"/>
      <selection pane="bottomLeft" activeCell="C11" sqref="C11"/>
    </sheetView>
  </sheetViews>
  <sheetFormatPr baseColWidth="10" defaultColWidth="11.453125" defaultRowHeight="14.5"/>
  <cols>
    <col min="1" max="1" width="11.453125" style="3"/>
    <col min="2" max="2" width="24" style="1" customWidth="1"/>
    <col min="3" max="3" width="35.7265625" style="1" customWidth="1"/>
    <col min="4" max="4" width="71.1796875" style="1" customWidth="1"/>
    <col min="5" max="5" width="16.1796875" style="1" customWidth="1"/>
    <col min="6" max="6" width="15.7265625" style="1" customWidth="1"/>
    <col min="7" max="7" width="39.7265625" style="1" customWidth="1"/>
    <col min="8" max="16384" width="11.453125" style="1"/>
  </cols>
  <sheetData>
    <row r="1" spans="1:10">
      <c r="A1" s="48" t="s">
        <v>603</v>
      </c>
      <c r="H1" s="1">
        <v>4</v>
      </c>
    </row>
    <row r="2" spans="1:10">
      <c r="A2" s="48"/>
      <c r="B2" s="50" t="s">
        <v>0</v>
      </c>
      <c r="C2" s="50" t="s">
        <v>602</v>
      </c>
      <c r="D2" s="50" t="s">
        <v>19</v>
      </c>
      <c r="E2" s="50"/>
      <c r="F2" s="50" t="s">
        <v>665</v>
      </c>
      <c r="G2" s="50" t="s">
        <v>3</v>
      </c>
    </row>
    <row r="3" spans="1:10" ht="29">
      <c r="C3" s="1" t="s">
        <v>664</v>
      </c>
      <c r="D3" s="1" t="s">
        <v>483</v>
      </c>
      <c r="G3" s="55" t="s">
        <v>482</v>
      </c>
    </row>
    <row r="4" spans="1:10" ht="29">
      <c r="C4" s="1" t="s">
        <v>544</v>
      </c>
      <c r="D4" s="1" t="s">
        <v>546</v>
      </c>
      <c r="G4" s="55" t="s">
        <v>545</v>
      </c>
    </row>
    <row r="5" spans="1:10">
      <c r="C5" s="1" t="s">
        <v>599</v>
      </c>
      <c r="D5" s="1" t="s">
        <v>601</v>
      </c>
      <c r="G5" s="55" t="s">
        <v>600</v>
      </c>
    </row>
    <row r="6" spans="1:10">
      <c r="A6" s="48" t="s">
        <v>90</v>
      </c>
    </row>
    <row r="7" spans="1:10">
      <c r="A7" s="48"/>
      <c r="B7" s="51" t="s">
        <v>158</v>
      </c>
      <c r="C7" s="51" t="s">
        <v>74</v>
      </c>
      <c r="D7" s="51" t="s">
        <v>479</v>
      </c>
      <c r="E7" s="51"/>
      <c r="F7" s="51"/>
      <c r="G7" s="65" t="s">
        <v>159</v>
      </c>
    </row>
    <row r="8" spans="1:10" ht="29">
      <c r="A8" s="48"/>
      <c r="B8" s="51" t="s">
        <v>156</v>
      </c>
      <c r="C8" s="51" t="s">
        <v>155</v>
      </c>
      <c r="D8" s="51" t="s">
        <v>491</v>
      </c>
      <c r="E8" s="51"/>
      <c r="F8" s="51"/>
      <c r="G8" s="65" t="s">
        <v>157</v>
      </c>
    </row>
    <row r="9" spans="1:10">
      <c r="A9" s="48"/>
      <c r="B9" s="51" t="s">
        <v>153</v>
      </c>
      <c r="C9" s="51" t="s">
        <v>152</v>
      </c>
      <c r="D9" s="51" t="s">
        <v>490</v>
      </c>
      <c r="E9" s="51"/>
      <c r="F9" s="51"/>
      <c r="G9" s="65" t="s">
        <v>154</v>
      </c>
    </row>
    <row r="10" spans="1:10">
      <c r="B10" s="51" t="s">
        <v>79</v>
      </c>
      <c r="C10" s="51" t="s">
        <v>468</v>
      </c>
      <c r="D10" s="51" t="s">
        <v>470</v>
      </c>
      <c r="E10" s="51" t="s">
        <v>666</v>
      </c>
      <c r="F10" s="51"/>
      <c r="G10" s="65"/>
    </row>
    <row r="11" spans="1:10" ht="43.5">
      <c r="B11" s="51" t="s">
        <v>96</v>
      </c>
      <c r="C11" s="51" t="s">
        <v>82</v>
      </c>
      <c r="D11" s="51" t="s">
        <v>495</v>
      </c>
      <c r="E11" s="51" t="s">
        <v>668</v>
      </c>
      <c r="F11" s="51" t="s">
        <v>305</v>
      </c>
      <c r="G11" s="65" t="s">
        <v>101</v>
      </c>
      <c r="H11" s="1">
        <f>9.8*H1</f>
        <v>39.200000000000003</v>
      </c>
      <c r="I11" s="1">
        <f>31.2/H1</f>
        <v>7.8</v>
      </c>
      <c r="J11" s="1">
        <v>31.2</v>
      </c>
    </row>
    <row r="12" spans="1:10" ht="43.5">
      <c r="B12" s="51" t="s">
        <v>81</v>
      </c>
      <c r="C12" s="51" t="s">
        <v>92</v>
      </c>
      <c r="D12" s="51" t="s">
        <v>480</v>
      </c>
      <c r="E12" s="51" t="s">
        <v>669</v>
      </c>
      <c r="F12" s="51"/>
      <c r="G12" s="65" t="s">
        <v>93</v>
      </c>
      <c r="H12" s="55"/>
    </row>
    <row r="13" spans="1:10" ht="87">
      <c r="B13" s="51" t="s">
        <v>81</v>
      </c>
      <c r="C13" s="51" t="s">
        <v>94</v>
      </c>
      <c r="D13" s="51" t="s">
        <v>484</v>
      </c>
      <c r="E13" s="51" t="s">
        <v>670</v>
      </c>
      <c r="F13" s="51" t="s">
        <v>305</v>
      </c>
      <c r="G13" s="65" t="s">
        <v>95</v>
      </c>
      <c r="H13" s="55">
        <f>10.8*H1</f>
        <v>43.2</v>
      </c>
      <c r="I13" s="1">
        <f>36/H1</f>
        <v>9</v>
      </c>
      <c r="J13" s="1">
        <v>36</v>
      </c>
    </row>
    <row r="14" spans="1:10">
      <c r="B14" s="51" t="s">
        <v>98</v>
      </c>
      <c r="C14" s="51" t="s">
        <v>104</v>
      </c>
      <c r="D14" s="51" t="s">
        <v>488</v>
      </c>
      <c r="E14" s="51" t="s">
        <v>666</v>
      </c>
      <c r="F14" s="51"/>
      <c r="G14" s="65" t="s">
        <v>105</v>
      </c>
    </row>
    <row r="15" spans="1:10">
      <c r="B15" s="51" t="s">
        <v>110</v>
      </c>
      <c r="C15" s="51" t="s">
        <v>109</v>
      </c>
      <c r="D15" s="51" t="s">
        <v>481</v>
      </c>
      <c r="E15" s="51" t="s">
        <v>671</v>
      </c>
      <c r="F15" s="51" t="s">
        <v>305</v>
      </c>
      <c r="G15" s="65" t="s">
        <v>111</v>
      </c>
    </row>
    <row r="16" spans="1:10">
      <c r="B16" s="51" t="s">
        <v>107</v>
      </c>
      <c r="C16" s="51" t="s">
        <v>106</v>
      </c>
      <c r="D16" s="51" t="s">
        <v>489</v>
      </c>
      <c r="E16" s="51"/>
      <c r="F16" s="51" t="s">
        <v>305</v>
      </c>
      <c r="G16" s="65" t="s">
        <v>108</v>
      </c>
    </row>
    <row r="17" spans="2:9">
      <c r="B17" s="51" t="s">
        <v>84</v>
      </c>
      <c r="C17" s="51" t="s">
        <v>112</v>
      </c>
      <c r="D17" s="51" t="s">
        <v>485</v>
      </c>
      <c r="E17" s="51" t="s">
        <v>670</v>
      </c>
      <c r="F17" s="51"/>
      <c r="G17" s="65" t="s">
        <v>113</v>
      </c>
    </row>
    <row r="18" spans="2:9" ht="29">
      <c r="B18" s="51" t="s">
        <v>110</v>
      </c>
      <c r="C18" s="51" t="s">
        <v>114</v>
      </c>
      <c r="D18" s="51" t="s">
        <v>496</v>
      </c>
      <c r="E18" s="51" t="s">
        <v>672</v>
      </c>
      <c r="F18" s="51"/>
      <c r="G18" s="65" t="s">
        <v>115</v>
      </c>
    </row>
    <row r="19" spans="2:9">
      <c r="B19" s="51" t="s">
        <v>117</v>
      </c>
      <c r="C19" s="51" t="s">
        <v>116</v>
      </c>
      <c r="D19" s="51" t="s">
        <v>486</v>
      </c>
      <c r="E19" s="51"/>
      <c r="F19" s="51"/>
      <c r="G19" s="65" t="s">
        <v>118</v>
      </c>
    </row>
    <row r="20" spans="2:9" ht="29">
      <c r="B20" s="51" t="s">
        <v>120</v>
      </c>
      <c r="C20" s="51" t="s">
        <v>119</v>
      </c>
      <c r="D20" s="51" t="s">
        <v>494</v>
      </c>
      <c r="E20" s="51"/>
      <c r="F20" s="51"/>
      <c r="G20" s="65" t="s">
        <v>121</v>
      </c>
    </row>
    <row r="21" spans="2:9">
      <c r="B21" s="51" t="s">
        <v>629</v>
      </c>
      <c r="C21" s="51" t="s">
        <v>630</v>
      </c>
      <c r="D21" s="51" t="s">
        <v>624</v>
      </c>
      <c r="E21" s="51"/>
      <c r="F21" s="51"/>
      <c r="G21" s="65"/>
    </row>
    <row r="22" spans="2:9" ht="29">
      <c r="B22" s="51" t="s">
        <v>632</v>
      </c>
      <c r="C22" s="51" t="s">
        <v>626</v>
      </c>
      <c r="D22" s="51"/>
      <c r="E22" s="51"/>
      <c r="F22" s="51"/>
      <c r="G22" s="67" t="s">
        <v>633</v>
      </c>
    </row>
    <row r="23" spans="2:9">
      <c r="B23" s="51" t="s">
        <v>631</v>
      </c>
      <c r="C23" s="51" t="s">
        <v>627</v>
      </c>
      <c r="D23" s="51" t="s">
        <v>635</v>
      </c>
      <c r="E23" s="51"/>
      <c r="F23" s="51"/>
      <c r="G23" s="67" t="s">
        <v>634</v>
      </c>
    </row>
    <row r="24" spans="2:9" ht="72.5">
      <c r="B24" s="51" t="s">
        <v>173</v>
      </c>
      <c r="C24" s="51" t="s">
        <v>625</v>
      </c>
      <c r="D24" s="51"/>
      <c r="E24" s="51"/>
      <c r="F24" s="51"/>
      <c r="G24" s="67" t="s">
        <v>636</v>
      </c>
    </row>
    <row r="25" spans="2:9">
      <c r="B25" s="51" t="s">
        <v>123</v>
      </c>
      <c r="C25" s="51" t="s">
        <v>122</v>
      </c>
      <c r="D25" s="51" t="s">
        <v>487</v>
      </c>
      <c r="E25" s="51" t="s">
        <v>668</v>
      </c>
      <c r="F25" s="51"/>
      <c r="G25" s="65" t="s">
        <v>124</v>
      </c>
    </row>
    <row r="26" spans="2:9">
      <c r="B26" s="51" t="s">
        <v>123</v>
      </c>
      <c r="C26" s="51" t="s">
        <v>521</v>
      </c>
      <c r="D26" s="51"/>
      <c r="E26" s="51"/>
      <c r="F26" s="51"/>
      <c r="G26" s="65"/>
    </row>
    <row r="27" spans="2:9">
      <c r="B27" s="51" t="s">
        <v>345</v>
      </c>
      <c r="C27" s="51" t="s">
        <v>628</v>
      </c>
      <c r="D27" s="51"/>
      <c r="E27" s="51"/>
      <c r="F27" s="51"/>
      <c r="G27" s="65"/>
    </row>
    <row r="28" spans="2:9" ht="29">
      <c r="B28" s="51" t="s">
        <v>538</v>
      </c>
      <c r="C28" s="51" t="s">
        <v>539</v>
      </c>
      <c r="D28" s="51" t="s">
        <v>540</v>
      </c>
      <c r="E28" s="51"/>
      <c r="F28" s="51"/>
      <c r="G28" s="65"/>
    </row>
    <row r="29" spans="2:9">
      <c r="B29" s="51" t="s">
        <v>538</v>
      </c>
      <c r="C29" s="51" t="s">
        <v>674</v>
      </c>
      <c r="D29" s="51"/>
      <c r="E29" s="51"/>
      <c r="F29" s="51"/>
      <c r="G29" s="65"/>
    </row>
    <row r="30" spans="2:9">
      <c r="B30" s="51" t="s">
        <v>126</v>
      </c>
      <c r="C30" s="51" t="s">
        <v>125</v>
      </c>
      <c r="D30" s="51"/>
      <c r="E30" s="51"/>
      <c r="F30" s="51"/>
      <c r="G30" s="65"/>
    </row>
    <row r="31" spans="2:9" ht="43.5">
      <c r="B31" s="51" t="s">
        <v>89</v>
      </c>
      <c r="C31" s="51" t="s">
        <v>88</v>
      </c>
      <c r="D31" s="51" t="s">
        <v>473</v>
      </c>
      <c r="E31" s="51" t="s">
        <v>667</v>
      </c>
      <c r="F31" s="51"/>
      <c r="G31" s="65" t="s">
        <v>127</v>
      </c>
      <c r="H31" s="55"/>
    </row>
    <row r="32" spans="2:9" ht="17">
      <c r="B32" s="51" t="s">
        <v>89</v>
      </c>
      <c r="C32" s="51" t="s">
        <v>128</v>
      </c>
      <c r="D32" s="51"/>
      <c r="E32" s="51"/>
      <c r="F32" s="51"/>
      <c r="G32" s="65" t="s">
        <v>129</v>
      </c>
      <c r="I32" s="66"/>
    </row>
    <row r="33" spans="1:10" ht="29">
      <c r="B33" s="51" t="s">
        <v>87</v>
      </c>
      <c r="C33" s="51" t="s">
        <v>130</v>
      </c>
      <c r="D33" s="51" t="s">
        <v>472</v>
      </c>
      <c r="E33" s="51" t="s">
        <v>668</v>
      </c>
      <c r="F33" s="51"/>
      <c r="G33" s="65" t="s">
        <v>131</v>
      </c>
      <c r="I33"/>
    </row>
    <row r="34" spans="1:10" ht="17">
      <c r="B34" s="51" t="s">
        <v>133</v>
      </c>
      <c r="C34" s="51" t="s">
        <v>132</v>
      </c>
      <c r="D34" s="51" t="s">
        <v>475</v>
      </c>
      <c r="E34" s="51"/>
      <c r="F34" s="51"/>
      <c r="G34" s="65" t="s">
        <v>134</v>
      </c>
      <c r="I34" s="66"/>
    </row>
    <row r="35" spans="1:10">
      <c r="B35" s="51" t="s">
        <v>136</v>
      </c>
      <c r="C35" s="51" t="s">
        <v>135</v>
      </c>
      <c r="D35" s="51" t="s">
        <v>471</v>
      </c>
      <c r="E35" s="51" t="s">
        <v>673</v>
      </c>
      <c r="F35" s="51" t="s">
        <v>305</v>
      </c>
      <c r="G35" s="65" t="s">
        <v>137</v>
      </c>
      <c r="H35" s="1">
        <f>8.75*H1</f>
        <v>35</v>
      </c>
      <c r="I35">
        <f>28/H1</f>
        <v>7</v>
      </c>
      <c r="J35" s="1">
        <v>28</v>
      </c>
    </row>
    <row r="36" spans="1:10" ht="17">
      <c r="B36" s="51" t="s">
        <v>139</v>
      </c>
      <c r="C36" s="51" t="s">
        <v>141</v>
      </c>
      <c r="D36" s="51" t="s">
        <v>469</v>
      </c>
      <c r="E36" s="51"/>
      <c r="F36" s="51" t="s">
        <v>305</v>
      </c>
      <c r="G36" s="65" t="s">
        <v>142</v>
      </c>
      <c r="H36" s="1">
        <f>8.2*H1</f>
        <v>32.799999999999997</v>
      </c>
      <c r="I36" s="66">
        <f>26.4/H1</f>
        <v>6.6</v>
      </c>
      <c r="J36" s="1">
        <v>26.4</v>
      </c>
    </row>
    <row r="37" spans="1:10">
      <c r="B37" s="51" t="s">
        <v>139</v>
      </c>
      <c r="C37" s="51" t="s">
        <v>138</v>
      </c>
      <c r="D37" s="51" t="s">
        <v>492</v>
      </c>
      <c r="E37" s="51"/>
      <c r="F37" s="51"/>
      <c r="G37" s="65" t="s">
        <v>140</v>
      </c>
      <c r="I37"/>
    </row>
    <row r="38" spans="1:10" ht="17">
      <c r="B38" s="51" t="s">
        <v>144</v>
      </c>
      <c r="C38" s="51" t="s">
        <v>143</v>
      </c>
      <c r="D38" s="51"/>
      <c r="E38" s="51"/>
      <c r="F38" s="51" t="s">
        <v>305</v>
      </c>
      <c r="G38" s="65" t="s">
        <v>145</v>
      </c>
      <c r="I38" s="66"/>
    </row>
    <row r="39" spans="1:10">
      <c r="B39" s="51" t="s">
        <v>147</v>
      </c>
      <c r="C39" s="51" t="s">
        <v>146</v>
      </c>
      <c r="D39" s="51" t="s">
        <v>493</v>
      </c>
      <c r="E39" s="51"/>
      <c r="F39" s="51"/>
      <c r="G39" s="65" t="s">
        <v>148</v>
      </c>
      <c r="I39"/>
    </row>
    <row r="40" spans="1:10" ht="17">
      <c r="B40" s="51" t="s">
        <v>150</v>
      </c>
      <c r="C40" s="51" t="s">
        <v>149</v>
      </c>
      <c r="D40" s="51"/>
      <c r="E40" s="51"/>
      <c r="F40" s="51"/>
      <c r="G40" s="65" t="s">
        <v>151</v>
      </c>
      <c r="I40" s="66"/>
    </row>
    <row r="41" spans="1:10">
      <c r="G41" s="56"/>
      <c r="I41"/>
    </row>
    <row r="42" spans="1:10" ht="17">
      <c r="A42" s="48" t="s">
        <v>78</v>
      </c>
      <c r="G42" s="57"/>
      <c r="I42" s="66"/>
    </row>
    <row r="43" spans="1:10">
      <c r="B43" s="1" t="s">
        <v>86</v>
      </c>
      <c r="G43" s="57"/>
      <c r="H43" s="55"/>
    </row>
    <row r="44" spans="1:10">
      <c r="B44" s="1" t="s">
        <v>79</v>
      </c>
      <c r="H44" s="55"/>
    </row>
    <row r="45" spans="1:10">
      <c r="B45" s="1" t="s">
        <v>45</v>
      </c>
      <c r="H45" s="55"/>
    </row>
    <row r="46" spans="1:10">
      <c r="B46" s="1" t="s">
        <v>84</v>
      </c>
      <c r="G46" s="57"/>
      <c r="H46" s="55"/>
    </row>
    <row r="47" spans="1:10">
      <c r="B47" s="1" t="s">
        <v>85</v>
      </c>
      <c r="G47" s="57"/>
      <c r="H47" s="55"/>
    </row>
    <row r="48" spans="1:10">
      <c r="B48" s="1" t="s">
        <v>80</v>
      </c>
      <c r="G48" s="57"/>
      <c r="H48" s="55"/>
    </row>
    <row r="49" spans="1:8">
      <c r="B49" s="1" t="s">
        <v>81</v>
      </c>
      <c r="C49" s="36"/>
      <c r="D49" s="36"/>
      <c r="E49" s="36"/>
      <c r="F49" s="36"/>
      <c r="H49" s="55"/>
    </row>
    <row r="50" spans="1:8">
      <c r="B50" s="1" t="s">
        <v>83</v>
      </c>
      <c r="G50" s="57"/>
    </row>
    <row r="51" spans="1:8">
      <c r="B51" s="1" t="s">
        <v>47</v>
      </c>
      <c r="G51" s="57"/>
      <c r="H51" s="55"/>
    </row>
    <row r="52" spans="1:8">
      <c r="B52" s="1" t="s">
        <v>91</v>
      </c>
      <c r="G52" s="57"/>
      <c r="H52" s="55"/>
    </row>
    <row r="53" spans="1:8">
      <c r="B53" s="1" t="s">
        <v>294</v>
      </c>
      <c r="G53" s="57"/>
      <c r="H53" s="55"/>
    </row>
    <row r="54" spans="1:8">
      <c r="G54" s="57"/>
      <c r="H54" s="55"/>
    </row>
    <row r="55" spans="1:8">
      <c r="A55" s="48" t="s">
        <v>41</v>
      </c>
      <c r="G55" s="57"/>
      <c r="H55" s="55"/>
    </row>
    <row r="56" spans="1:8" ht="58">
      <c r="A56" s="48"/>
      <c r="B56" s="51" t="s">
        <v>96</v>
      </c>
      <c r="C56" s="51" t="s">
        <v>102</v>
      </c>
      <c r="D56" s="51" t="s">
        <v>476</v>
      </c>
      <c r="E56" s="51"/>
      <c r="F56" s="51"/>
      <c r="G56" s="65" t="s">
        <v>103</v>
      </c>
      <c r="H56" s="55"/>
    </row>
    <row r="57" spans="1:8">
      <c r="B57" s="51" t="s">
        <v>98</v>
      </c>
      <c r="C57" s="51" t="s">
        <v>97</v>
      </c>
      <c r="D57" s="51" t="s">
        <v>100</v>
      </c>
      <c r="E57" s="51"/>
      <c r="F57" s="51"/>
      <c r="G57" s="65" t="s">
        <v>99</v>
      </c>
    </row>
    <row r="58" spans="1:8" ht="116">
      <c r="B58" s="51" t="s">
        <v>73</v>
      </c>
      <c r="C58" s="51" t="s">
        <v>77</v>
      </c>
      <c r="D58" s="51" t="s">
        <v>478</v>
      </c>
      <c r="E58" s="51"/>
      <c r="F58" s="51"/>
      <c r="G58" s="65" t="s">
        <v>477</v>
      </c>
      <c r="H58" s="55"/>
    </row>
    <row r="59" spans="1:8" ht="101.5">
      <c r="B59" s="51" t="s">
        <v>75</v>
      </c>
      <c r="C59" s="51" t="s">
        <v>76</v>
      </c>
      <c r="D59" s="51" t="s">
        <v>474</v>
      </c>
      <c r="E59" s="51"/>
      <c r="F59" s="51"/>
      <c r="G59" s="65" t="s">
        <v>284</v>
      </c>
    </row>
    <row r="61" spans="1:8">
      <c r="A61" s="3" t="s">
        <v>547</v>
      </c>
      <c r="H61" s="55"/>
    </row>
    <row r="62" spans="1:8" ht="29">
      <c r="B62" s="1" t="s">
        <v>549</v>
      </c>
      <c r="D62" s="55" t="s">
        <v>548</v>
      </c>
      <c r="E62" s="55"/>
      <c r="F62" s="55"/>
      <c r="H62" s="55"/>
    </row>
    <row r="63" spans="1:8">
      <c r="B63" s="1" t="s">
        <v>551</v>
      </c>
      <c r="D63" s="55" t="s">
        <v>550</v>
      </c>
      <c r="E63" s="55"/>
      <c r="F63" s="55"/>
      <c r="H63" s="55"/>
    </row>
    <row r="64" spans="1:8">
      <c r="H64" s="55"/>
    </row>
    <row r="65" spans="8:8">
      <c r="H65" s="55"/>
    </row>
    <row r="66" spans="8:8">
      <c r="H66" s="55"/>
    </row>
  </sheetData>
  <hyperlinks>
    <hyperlink ref="G16" r:id="rId1" xr:uid="{00000000-0004-0000-0300-000000000000}"/>
    <hyperlink ref="G59" r:id="rId2" xr:uid="{00000000-0004-0000-0300-000001000000}"/>
    <hyperlink ref="G58" r:id="rId3" xr:uid="{00000000-0004-0000-0300-000002000000}"/>
    <hyperlink ref="G57" r:id="rId4" xr:uid="{00000000-0004-0000-0300-000003000000}"/>
    <hyperlink ref="G56" r:id="rId5" xr:uid="{00000000-0004-0000-0300-000004000000}"/>
    <hyperlink ref="G15" r:id="rId6" xr:uid="{00000000-0004-0000-0300-000005000000}"/>
    <hyperlink ref="G14" r:id="rId7" xr:uid="{00000000-0004-0000-0300-000006000000}"/>
    <hyperlink ref="G13" r:id="rId8" xr:uid="{00000000-0004-0000-0300-000007000000}"/>
    <hyperlink ref="G12" r:id="rId9" xr:uid="{00000000-0004-0000-0300-000008000000}"/>
    <hyperlink ref="G11" r:id="rId10" xr:uid="{00000000-0004-0000-0300-000009000000}"/>
    <hyperlink ref="G9" r:id="rId11" xr:uid="{00000000-0004-0000-0300-00000A000000}"/>
    <hyperlink ref="G8" r:id="rId12" xr:uid="{00000000-0004-0000-0300-00000B000000}"/>
    <hyperlink ref="G7" r:id="rId13" xr:uid="{00000000-0004-0000-0300-00000C000000}"/>
    <hyperlink ref="G34" r:id="rId14" xr:uid="{00000000-0004-0000-0300-00000D000000}"/>
    <hyperlink ref="G3" r:id="rId15" xr:uid="{00000000-0004-0000-0300-00000E000000}"/>
    <hyperlink ref="G17" r:id="rId16" xr:uid="{00000000-0004-0000-0300-00000F000000}"/>
    <hyperlink ref="G18" r:id="rId17" xr:uid="{00000000-0004-0000-0300-000010000000}"/>
    <hyperlink ref="G19" r:id="rId18" xr:uid="{00000000-0004-0000-0300-000011000000}"/>
    <hyperlink ref="G20" r:id="rId19" xr:uid="{00000000-0004-0000-0300-000012000000}"/>
    <hyperlink ref="G25" r:id="rId20" xr:uid="{00000000-0004-0000-0300-000013000000}"/>
    <hyperlink ref="G37" r:id="rId21" xr:uid="{00000000-0004-0000-0300-000014000000}"/>
    <hyperlink ref="G38" r:id="rId22" xr:uid="{00000000-0004-0000-0300-000015000000}"/>
    <hyperlink ref="G39" r:id="rId23" xr:uid="{00000000-0004-0000-0300-000016000000}"/>
    <hyperlink ref="G40" r:id="rId24" xr:uid="{00000000-0004-0000-0300-000017000000}"/>
    <hyperlink ref="G4" r:id="rId25" xr:uid="{00000000-0004-0000-0300-000018000000}"/>
    <hyperlink ref="D62" r:id="rId26" xr:uid="{00000000-0004-0000-0300-000019000000}"/>
    <hyperlink ref="D63" r:id="rId27" xr:uid="{00000000-0004-0000-0300-00001A000000}"/>
    <hyperlink ref="G5" r:id="rId28" xr:uid="{00000000-0004-0000-0300-00001B000000}"/>
    <hyperlink ref="G22" r:id="rId29" xr:uid="{00000000-0004-0000-0300-00001C000000}"/>
    <hyperlink ref="G23" r:id="rId30" xr:uid="{00000000-0004-0000-0300-00001D000000}"/>
    <hyperlink ref="G24" r:id="rId31" xr:uid="{00000000-0004-0000-0300-00001E000000}"/>
  </hyperlinks>
  <pageMargins left="0.7" right="0.7" top="0.75" bottom="0.75" header="0.3" footer="0.3"/>
  <pageSetup paperSize="9" orientation="portrait" horizontalDpi="4294967293" r:id="rId3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X23"/>
  <sheetViews>
    <sheetView workbookViewId="0">
      <pane xSplit="2" ySplit="2" topLeftCell="C3" activePane="bottomRight" state="frozen"/>
      <selection pane="topRight" activeCell="C1" sqref="C1"/>
      <selection pane="bottomLeft" activeCell="A3" sqref="A3"/>
      <selection pane="bottomRight" activeCell="M27" sqref="M27"/>
    </sheetView>
  </sheetViews>
  <sheetFormatPr baseColWidth="10" defaultRowHeight="14.5"/>
  <cols>
    <col min="1" max="1" width="2.26953125" customWidth="1"/>
    <col min="2" max="2" width="22.36328125" customWidth="1"/>
    <col min="3" max="3" width="8.1796875" bestFit="1" customWidth="1"/>
    <col min="4" max="4" width="7.81640625" bestFit="1" customWidth="1"/>
    <col min="5" max="5" width="6.08984375" bestFit="1" customWidth="1"/>
    <col min="6" max="6" width="5.81640625" bestFit="1" customWidth="1"/>
    <col min="7" max="7" width="7.36328125" bestFit="1" customWidth="1"/>
    <col min="8" max="9" width="5.81640625" bestFit="1" customWidth="1"/>
    <col min="10" max="10" width="6.7265625" bestFit="1" customWidth="1"/>
    <col min="11" max="11" width="5.81640625" bestFit="1" customWidth="1"/>
    <col min="12" max="12" width="6.7265625" bestFit="1" customWidth="1"/>
    <col min="13" max="13" width="7.08984375" bestFit="1" customWidth="1"/>
    <col min="14" max="14" width="8.36328125" bestFit="1" customWidth="1"/>
    <col min="15" max="18" width="5.81640625" bestFit="1" customWidth="1"/>
    <col min="19" max="19" width="6.1796875" bestFit="1" customWidth="1"/>
    <col min="20" max="20" width="6.90625" bestFit="1" customWidth="1"/>
    <col min="21" max="21" width="5.81640625" bestFit="1" customWidth="1"/>
    <col min="22" max="22" width="6" bestFit="1" customWidth="1"/>
    <col min="23" max="23" width="6.54296875" bestFit="1" customWidth="1"/>
    <col min="24" max="24" width="8.1796875" bestFit="1" customWidth="1"/>
  </cols>
  <sheetData>
    <row r="2" spans="2:24" ht="118">
      <c r="C2" s="79" t="s">
        <v>684</v>
      </c>
      <c r="D2" s="79" t="s">
        <v>686</v>
      </c>
      <c r="E2" s="79" t="s">
        <v>708</v>
      </c>
      <c r="F2" s="79" t="s">
        <v>339</v>
      </c>
      <c r="G2" s="79" t="s">
        <v>649</v>
      </c>
      <c r="H2" s="79" t="s">
        <v>84</v>
      </c>
      <c r="I2" s="79" t="s">
        <v>285</v>
      </c>
      <c r="J2" s="79" t="s">
        <v>709</v>
      </c>
      <c r="K2" s="79" t="s">
        <v>120</v>
      </c>
      <c r="L2" s="79" t="s">
        <v>690</v>
      </c>
      <c r="M2" s="80" t="s">
        <v>243</v>
      </c>
      <c r="N2" s="79" t="s">
        <v>693</v>
      </c>
      <c r="O2" s="79" t="s">
        <v>173</v>
      </c>
      <c r="P2" s="79" t="s">
        <v>695</v>
      </c>
      <c r="Q2" s="79" t="s">
        <v>663</v>
      </c>
      <c r="R2" s="79" t="s">
        <v>700</v>
      </c>
      <c r="S2" s="79" t="s">
        <v>701</v>
      </c>
      <c r="T2" s="79" t="s">
        <v>710</v>
      </c>
      <c r="U2" s="79" t="s">
        <v>330</v>
      </c>
      <c r="V2" s="79" t="s">
        <v>711</v>
      </c>
      <c r="W2" s="79" t="s">
        <v>703</v>
      </c>
      <c r="X2" s="79" t="s">
        <v>684</v>
      </c>
    </row>
    <row r="3" spans="2:24">
      <c r="B3" t="s">
        <v>684</v>
      </c>
      <c r="C3" s="81"/>
      <c r="D3">
        <v>18.22</v>
      </c>
      <c r="E3">
        <v>26.98</v>
      </c>
      <c r="F3">
        <v>33.020000000000003</v>
      </c>
      <c r="G3">
        <v>47.7</v>
      </c>
      <c r="X3" s="81"/>
    </row>
    <row r="4" spans="2:24">
      <c r="B4" t="s">
        <v>686</v>
      </c>
      <c r="D4" s="81"/>
      <c r="H4">
        <v>36.89</v>
      </c>
      <c r="I4">
        <v>41.83</v>
      </c>
    </row>
    <row r="5" spans="2:24">
      <c r="B5" t="s">
        <v>708</v>
      </c>
      <c r="E5" s="81"/>
      <c r="F5" s="82"/>
      <c r="J5">
        <v>46.26</v>
      </c>
    </row>
    <row r="6" spans="2:24">
      <c r="B6" t="s">
        <v>339</v>
      </c>
      <c r="F6" s="81"/>
      <c r="K6">
        <v>51.74</v>
      </c>
    </row>
    <row r="7" spans="2:24">
      <c r="B7" t="s">
        <v>649</v>
      </c>
      <c r="E7" s="82"/>
      <c r="F7" s="82"/>
      <c r="G7" s="81"/>
      <c r="H7" s="82"/>
      <c r="I7" s="82"/>
      <c r="J7" s="82"/>
      <c r="K7">
        <v>38.83</v>
      </c>
    </row>
    <row r="8" spans="2:24">
      <c r="B8" t="s">
        <v>84</v>
      </c>
      <c r="E8" s="82"/>
      <c r="F8" s="82"/>
      <c r="G8" s="82"/>
      <c r="H8" s="81"/>
      <c r="I8" s="82"/>
      <c r="J8" s="82"/>
      <c r="K8">
        <v>34.15</v>
      </c>
    </row>
    <row r="9" spans="2:24">
      <c r="B9" t="s">
        <v>285</v>
      </c>
      <c r="E9" s="82"/>
      <c r="F9" s="82"/>
      <c r="G9" s="82"/>
      <c r="I9" s="81"/>
      <c r="J9" s="82"/>
      <c r="K9">
        <v>26.93</v>
      </c>
      <c r="L9">
        <v>57.54</v>
      </c>
    </row>
    <row r="10" spans="2:24">
      <c r="B10" t="s">
        <v>709</v>
      </c>
      <c r="E10" s="82"/>
      <c r="F10" s="82"/>
      <c r="J10" s="81"/>
      <c r="L10">
        <v>47.68</v>
      </c>
    </row>
    <row r="11" spans="2:24">
      <c r="B11" t="s">
        <v>120</v>
      </c>
      <c r="K11" s="81"/>
      <c r="L11">
        <v>41.21</v>
      </c>
    </row>
    <row r="12" spans="2:24">
      <c r="B12" t="s">
        <v>690</v>
      </c>
      <c r="L12" s="81"/>
      <c r="M12">
        <v>25.58</v>
      </c>
    </row>
    <row r="13" spans="2:24">
      <c r="B13" s="69" t="s">
        <v>243</v>
      </c>
      <c r="C13" s="69"/>
      <c r="M13" s="81"/>
      <c r="N13">
        <v>30.34</v>
      </c>
      <c r="X13" s="69"/>
    </row>
    <row r="14" spans="2:24">
      <c r="B14" t="s">
        <v>693</v>
      </c>
      <c r="N14" s="81"/>
      <c r="O14">
        <v>53.72</v>
      </c>
    </row>
    <row r="15" spans="2:24">
      <c r="B15" t="s">
        <v>173</v>
      </c>
      <c r="O15" s="81"/>
      <c r="P15">
        <v>26.39</v>
      </c>
    </row>
    <row r="16" spans="2:24">
      <c r="B16" t="s">
        <v>695</v>
      </c>
      <c r="P16" s="81"/>
      <c r="Q16">
        <v>35.42</v>
      </c>
    </row>
    <row r="17" spans="2:24">
      <c r="B17" t="s">
        <v>663</v>
      </c>
      <c r="Q17" s="81"/>
      <c r="R17">
        <v>29.48</v>
      </c>
    </row>
    <row r="18" spans="2:24">
      <c r="B18" t="s">
        <v>700</v>
      </c>
      <c r="R18" s="81"/>
      <c r="S18">
        <v>24.75</v>
      </c>
      <c r="T18">
        <v>32</v>
      </c>
    </row>
    <row r="19" spans="2:24">
      <c r="B19" t="s">
        <v>701</v>
      </c>
      <c r="C19">
        <v>41.36</v>
      </c>
      <c r="S19" s="81"/>
      <c r="U19">
        <v>25.11</v>
      </c>
      <c r="V19">
        <v>23.85</v>
      </c>
      <c r="W19">
        <v>31.5</v>
      </c>
      <c r="X19">
        <v>41.36</v>
      </c>
    </row>
    <row r="20" spans="2:24">
      <c r="B20" t="s">
        <v>710</v>
      </c>
      <c r="T20" s="81"/>
      <c r="W20">
        <v>23.8</v>
      </c>
      <c r="X20">
        <v>32</v>
      </c>
    </row>
    <row r="21" spans="2:24">
      <c r="B21" t="s">
        <v>330</v>
      </c>
      <c r="U21" s="81"/>
      <c r="X21">
        <v>23.43</v>
      </c>
    </row>
    <row r="22" spans="2:24">
      <c r="B22" t="s">
        <v>711</v>
      </c>
      <c r="C22">
        <v>18.22</v>
      </c>
      <c r="V22" s="81"/>
      <c r="X22">
        <v>18.22</v>
      </c>
    </row>
    <row r="23" spans="2:24">
      <c r="B23" t="s">
        <v>703</v>
      </c>
      <c r="W23" s="81"/>
    </row>
  </sheetData>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71"/>
  <sheetViews>
    <sheetView workbookViewId="0">
      <pane ySplit="2" topLeftCell="A3" activePane="bottomLeft" state="frozen"/>
      <selection pane="bottomLeft" activeCell="G13" sqref="G13"/>
    </sheetView>
  </sheetViews>
  <sheetFormatPr baseColWidth="10" defaultRowHeight="14.5" outlineLevelCol="1"/>
  <cols>
    <col min="1" max="1" width="1.1796875" customWidth="1"/>
    <col min="2" max="2" width="11.453125" style="1"/>
    <col min="3" max="3" width="37" style="1" customWidth="1" outlineLevel="1"/>
    <col min="4" max="4" width="13" style="1" customWidth="1" outlineLevel="1"/>
    <col min="5" max="5" width="43.7265625" style="1" customWidth="1" outlineLevel="1"/>
  </cols>
  <sheetData>
    <row r="1" spans="2:5" ht="7.5" customHeight="1"/>
    <row r="2" spans="2:5" ht="29">
      <c r="B2" s="4" t="s">
        <v>0</v>
      </c>
      <c r="C2" s="5" t="s">
        <v>27</v>
      </c>
      <c r="D2" s="5" t="s">
        <v>2</v>
      </c>
      <c r="E2" s="5" t="s">
        <v>3</v>
      </c>
    </row>
    <row r="3" spans="2:5" ht="43.5">
      <c r="B3" s="20" t="s">
        <v>447</v>
      </c>
      <c r="C3" s="21" t="s">
        <v>596</v>
      </c>
      <c r="D3" s="21" t="s">
        <v>564</v>
      </c>
      <c r="E3" s="22" t="s">
        <v>565</v>
      </c>
    </row>
    <row r="4" spans="2:5" ht="29">
      <c r="B4" s="20" t="s">
        <v>46</v>
      </c>
      <c r="C4" s="9" t="s">
        <v>568</v>
      </c>
      <c r="D4" s="9" t="s">
        <v>566</v>
      </c>
      <c r="E4" s="10" t="s">
        <v>567</v>
      </c>
    </row>
    <row r="5" spans="2:5" ht="43.5">
      <c r="B5" s="20" t="s">
        <v>120</v>
      </c>
      <c r="C5" s="33" t="s">
        <v>571</v>
      </c>
      <c r="D5" s="9" t="s">
        <v>570</v>
      </c>
      <c r="E5" s="10" t="s">
        <v>569</v>
      </c>
    </row>
    <row r="6" spans="2:5" ht="58">
      <c r="B6" s="8" t="s">
        <v>575</v>
      </c>
      <c r="C6" s="9" t="s">
        <v>574</v>
      </c>
      <c r="D6" s="9" t="s">
        <v>573</v>
      </c>
      <c r="E6" s="10" t="s">
        <v>572</v>
      </c>
    </row>
    <row r="7" spans="2:5" ht="29">
      <c r="B7" s="8" t="s">
        <v>247</v>
      </c>
      <c r="C7" s="9" t="s">
        <v>577</v>
      </c>
      <c r="D7" s="9" t="s">
        <v>576</v>
      </c>
      <c r="E7" s="10" t="s">
        <v>572</v>
      </c>
    </row>
    <row r="8" spans="2:5" ht="29">
      <c r="B8" s="8" t="s">
        <v>580</v>
      </c>
      <c r="C8" s="9" t="s">
        <v>579</v>
      </c>
      <c r="D8" s="9" t="s">
        <v>578</v>
      </c>
      <c r="E8" s="10" t="s">
        <v>572</v>
      </c>
    </row>
    <row r="9" spans="2:5" ht="43.5">
      <c r="B9" s="20" t="s">
        <v>447</v>
      </c>
      <c r="C9" s="9" t="s">
        <v>583</v>
      </c>
      <c r="D9" s="9" t="s">
        <v>582</v>
      </c>
      <c r="E9" s="10" t="s">
        <v>581</v>
      </c>
    </row>
    <row r="10" spans="2:5" ht="43.5">
      <c r="B10" s="20" t="s">
        <v>587</v>
      </c>
      <c r="C10" s="21" t="s">
        <v>586</v>
      </c>
      <c r="D10" s="21" t="s">
        <v>585</v>
      </c>
      <c r="E10" s="10" t="s">
        <v>584</v>
      </c>
    </row>
    <row r="11" spans="2:5" ht="43.5">
      <c r="B11" s="20" t="s">
        <v>590</v>
      </c>
      <c r="C11" s="21" t="s">
        <v>589</v>
      </c>
      <c r="D11" s="21" t="s">
        <v>588</v>
      </c>
      <c r="E11" s="10"/>
    </row>
    <row r="12" spans="2:5" ht="43.5">
      <c r="B12" s="20" t="s">
        <v>89</v>
      </c>
      <c r="C12" s="21" t="s">
        <v>592</v>
      </c>
      <c r="D12" s="21" t="s">
        <v>591</v>
      </c>
      <c r="E12" s="10"/>
    </row>
    <row r="13" spans="2:5" ht="43.5">
      <c r="B13" s="20" t="s">
        <v>595</v>
      </c>
      <c r="C13" s="21" t="s">
        <v>594</v>
      </c>
      <c r="D13" s="21" t="s">
        <v>593</v>
      </c>
      <c r="E13" s="10"/>
    </row>
    <row r="14" spans="2:5">
      <c r="B14" s="20"/>
      <c r="C14" s="21"/>
      <c r="D14" s="30"/>
      <c r="E14" s="10"/>
    </row>
    <row r="15" spans="2:5">
      <c r="B15" s="20"/>
      <c r="C15" s="21"/>
      <c r="D15" s="21"/>
      <c r="E15" s="10"/>
    </row>
    <row r="16" spans="2:5">
      <c r="B16" s="20"/>
      <c r="C16" s="21"/>
      <c r="D16" s="21"/>
      <c r="E16" s="10"/>
    </row>
    <row r="17" spans="2:5">
      <c r="B17" s="20"/>
      <c r="C17" s="21"/>
      <c r="D17" s="21"/>
      <c r="E17" s="10"/>
    </row>
    <row r="18" spans="2:5">
      <c r="B18" s="20"/>
      <c r="C18" s="21"/>
      <c r="D18" s="21"/>
      <c r="E18" s="10"/>
    </row>
    <row r="19" spans="2:5">
      <c r="B19" s="20"/>
      <c r="C19" s="21"/>
      <c r="D19" s="21"/>
      <c r="E19" s="10"/>
    </row>
    <row r="20" spans="2:5">
      <c r="B20" s="8"/>
      <c r="C20" s="9"/>
      <c r="D20" s="9"/>
      <c r="E20" s="10"/>
    </row>
    <row r="21" spans="2:5">
      <c r="B21" s="20"/>
      <c r="C21" s="21"/>
      <c r="D21" s="21"/>
      <c r="E21" s="10"/>
    </row>
    <row r="22" spans="2:5">
      <c r="B22" s="20"/>
      <c r="C22" s="21"/>
      <c r="D22" s="21"/>
      <c r="E22" s="10"/>
    </row>
    <row r="23" spans="2:5">
      <c r="B23" s="20"/>
      <c r="C23" s="21"/>
      <c r="D23" s="21"/>
      <c r="E23" s="10"/>
    </row>
    <row r="24" spans="2:5">
      <c r="B24" s="20"/>
      <c r="C24" s="21"/>
      <c r="D24" s="21"/>
      <c r="E24" s="10"/>
    </row>
    <row r="25" spans="2:5">
      <c r="B25" s="20"/>
      <c r="C25" s="21"/>
      <c r="D25" s="21"/>
      <c r="E25" s="10"/>
    </row>
    <row r="26" spans="2:5">
      <c r="B26" s="20"/>
      <c r="C26" s="21"/>
      <c r="D26" s="21"/>
      <c r="E26" s="10"/>
    </row>
    <row r="27" spans="2:5">
      <c r="B27" s="20"/>
      <c r="C27" s="21"/>
      <c r="D27" s="21"/>
      <c r="E27" s="10"/>
    </row>
    <row r="28" spans="2:5">
      <c r="B28" s="20"/>
      <c r="C28" s="21"/>
      <c r="D28" s="21"/>
      <c r="E28" s="10"/>
    </row>
    <row r="29" spans="2:5">
      <c r="B29" s="20"/>
      <c r="C29" s="21"/>
      <c r="D29" s="21"/>
      <c r="E29" s="10"/>
    </row>
    <row r="30" spans="2:5">
      <c r="B30" s="20"/>
      <c r="C30" s="21"/>
      <c r="D30" s="21"/>
      <c r="E30" s="10"/>
    </row>
    <row r="31" spans="2:5">
      <c r="B31" s="20"/>
      <c r="C31" s="21"/>
      <c r="D31" s="21"/>
      <c r="E31" s="10"/>
    </row>
    <row r="32" spans="2:5">
      <c r="B32" s="20"/>
      <c r="C32" s="21"/>
      <c r="D32" s="21"/>
      <c r="E32" s="10"/>
    </row>
    <row r="33" spans="2:5">
      <c r="B33" s="20"/>
      <c r="C33" s="21"/>
      <c r="D33" s="21"/>
      <c r="E33" s="10"/>
    </row>
    <row r="34" spans="2:5">
      <c r="B34" s="20"/>
      <c r="C34" s="21"/>
      <c r="D34" s="29"/>
      <c r="E34" s="10"/>
    </row>
    <row r="35" spans="2:5">
      <c r="B35" s="20"/>
      <c r="C35" s="21"/>
      <c r="D35" s="21"/>
      <c r="E35" s="10"/>
    </row>
    <row r="36" spans="2:5">
      <c r="B36" s="20"/>
      <c r="C36" s="21"/>
      <c r="D36" s="21"/>
      <c r="E36" s="10"/>
    </row>
    <row r="37" spans="2:5">
      <c r="B37" s="20"/>
      <c r="C37" s="21"/>
      <c r="D37" s="21"/>
      <c r="E37" s="10"/>
    </row>
    <row r="38" spans="2:5">
      <c r="B38" s="20"/>
      <c r="C38" s="21"/>
      <c r="D38" s="21"/>
      <c r="E38" s="10"/>
    </row>
    <row r="39" spans="2:5">
      <c r="B39" s="20"/>
      <c r="C39" s="21"/>
      <c r="D39" s="21"/>
      <c r="E39" s="10"/>
    </row>
    <row r="40" spans="2:5">
      <c r="B40" s="20"/>
      <c r="C40" s="21"/>
      <c r="D40" s="30"/>
      <c r="E40" s="10"/>
    </row>
    <row r="41" spans="2:5">
      <c r="B41" s="20"/>
      <c r="C41" s="21"/>
      <c r="D41" s="21"/>
      <c r="E41" s="10"/>
    </row>
    <row r="42" spans="2:5">
      <c r="B42" s="20"/>
      <c r="C42" s="21"/>
      <c r="D42" s="21"/>
      <c r="E42" s="22"/>
    </row>
    <row r="43" spans="2:5">
      <c r="B43" s="8"/>
      <c r="C43" s="9"/>
      <c r="D43" s="9"/>
      <c r="E43" s="10"/>
    </row>
    <row r="44" spans="2:5">
      <c r="B44" s="8"/>
      <c r="C44" s="9"/>
      <c r="D44" s="9"/>
      <c r="E44" s="10"/>
    </row>
    <row r="45" spans="2:5">
      <c r="B45" s="8"/>
      <c r="C45" s="9"/>
      <c r="D45" s="9"/>
      <c r="E45" s="10"/>
    </row>
    <row r="46" spans="2:5">
      <c r="B46" s="8"/>
      <c r="C46" s="9"/>
      <c r="D46" s="9"/>
      <c r="E46" s="10"/>
    </row>
    <row r="47" spans="2:5">
      <c r="B47" s="8"/>
      <c r="C47" s="9"/>
      <c r="D47" s="9"/>
      <c r="E47" s="10"/>
    </row>
    <row r="48" spans="2:5">
      <c r="B48" s="8"/>
      <c r="C48" s="9"/>
      <c r="D48" s="9"/>
      <c r="E48" s="10"/>
    </row>
    <row r="49" spans="2:5">
      <c r="B49" s="8"/>
      <c r="C49" s="9"/>
      <c r="D49" s="9"/>
      <c r="E49" s="9"/>
    </row>
    <row r="50" spans="2:5">
      <c r="B50" s="8"/>
      <c r="C50" s="9"/>
      <c r="D50" s="9"/>
      <c r="E50" s="10"/>
    </row>
    <row r="51" spans="2:5">
      <c r="B51" s="8"/>
      <c r="C51" s="9"/>
      <c r="D51" s="9"/>
      <c r="E51" s="10"/>
    </row>
    <row r="52" spans="2:5">
      <c r="B52" s="8"/>
      <c r="C52" s="9"/>
      <c r="D52" s="9"/>
      <c r="E52" s="10"/>
    </row>
    <row r="53" spans="2:5">
      <c r="B53" s="8"/>
      <c r="C53" s="9"/>
      <c r="D53" s="9"/>
      <c r="E53" s="10"/>
    </row>
    <row r="54" spans="2:5">
      <c r="B54" s="8"/>
      <c r="C54" s="9"/>
      <c r="D54" s="9"/>
      <c r="E54" s="10"/>
    </row>
    <row r="55" spans="2:5">
      <c r="B55" s="8"/>
      <c r="C55" s="9"/>
      <c r="D55" s="9"/>
      <c r="E55" s="10"/>
    </row>
    <row r="56" spans="2:5">
      <c r="B56" s="8"/>
      <c r="C56" s="9"/>
      <c r="D56" s="9"/>
      <c r="E56" s="10"/>
    </row>
    <row r="57" spans="2:5">
      <c r="B57" s="8"/>
      <c r="C57" s="9"/>
      <c r="D57" s="9"/>
      <c r="E57" s="10"/>
    </row>
    <row r="58" spans="2:5">
      <c r="B58" s="8"/>
      <c r="C58" s="9"/>
      <c r="D58" s="9"/>
      <c r="E58" s="10"/>
    </row>
    <row r="59" spans="2:5">
      <c r="B59" s="8"/>
      <c r="C59" s="9"/>
      <c r="D59" s="9"/>
      <c r="E59" s="10"/>
    </row>
    <row r="60" spans="2:5">
      <c r="B60" s="8"/>
      <c r="C60" s="9"/>
      <c r="D60" s="9"/>
      <c r="E60" s="10"/>
    </row>
    <row r="61" spans="2:5">
      <c r="B61" s="8"/>
      <c r="C61" s="9"/>
      <c r="D61" s="9"/>
      <c r="E61" s="10"/>
    </row>
    <row r="62" spans="2:5">
      <c r="B62" s="8"/>
      <c r="C62" s="9"/>
      <c r="D62" s="9"/>
      <c r="E62" s="10"/>
    </row>
    <row r="63" spans="2:5">
      <c r="B63" s="8"/>
      <c r="C63" s="9"/>
      <c r="D63" s="9"/>
      <c r="E63" s="10"/>
    </row>
    <row r="64" spans="2:5">
      <c r="B64" s="8"/>
      <c r="C64" s="9"/>
      <c r="D64" s="9"/>
      <c r="E64" s="10"/>
    </row>
    <row r="65" spans="2:5">
      <c r="B65" s="8"/>
      <c r="C65" s="9"/>
      <c r="D65" s="9"/>
      <c r="E65" s="10"/>
    </row>
    <row r="66" spans="2:5">
      <c r="B66" s="8"/>
      <c r="C66" s="9"/>
      <c r="D66" s="9"/>
      <c r="E66" s="10"/>
    </row>
    <row r="67" spans="2:5">
      <c r="B67" s="8"/>
      <c r="C67" s="9"/>
      <c r="D67" s="9"/>
      <c r="E67" s="9"/>
    </row>
    <row r="68" spans="2:5">
      <c r="B68" s="8"/>
      <c r="C68" s="9"/>
      <c r="D68" s="9"/>
      <c r="E68" s="10"/>
    </row>
    <row r="69" spans="2:5">
      <c r="B69" s="8"/>
      <c r="C69" s="9"/>
      <c r="D69" s="9"/>
      <c r="E69" s="10"/>
    </row>
    <row r="70" spans="2:5">
      <c r="B70" s="8"/>
      <c r="C70" s="9"/>
      <c r="D70" s="9"/>
      <c r="E70" s="10"/>
    </row>
    <row r="71" spans="2:5">
      <c r="B71" s="14"/>
      <c r="C71" s="15"/>
      <c r="D71" s="15"/>
      <c r="E71" s="16"/>
    </row>
  </sheetData>
  <hyperlinks>
    <hyperlink ref="E3" r:id="rId1" xr:uid="{00000000-0004-0000-0500-000000000000}"/>
    <hyperlink ref="E6" r:id="rId2" xr:uid="{00000000-0004-0000-0500-000001000000}"/>
    <hyperlink ref="E7" r:id="rId3" xr:uid="{00000000-0004-0000-0500-000002000000}"/>
    <hyperlink ref="E8" r:id="rId4" xr:uid="{00000000-0004-0000-0500-000003000000}"/>
    <hyperlink ref="E9" r:id="rId5"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16"/>
  <sheetViews>
    <sheetView workbookViewId="0">
      <selection activeCell="G4" sqref="G4"/>
    </sheetView>
  </sheetViews>
  <sheetFormatPr baseColWidth="10" defaultRowHeight="14.5"/>
  <cols>
    <col min="1" max="2" width="21.81640625" customWidth="1"/>
    <col min="7" max="7" width="21.81640625" customWidth="1"/>
  </cols>
  <sheetData>
    <row r="2" spans="1:8">
      <c r="A2" t="s">
        <v>26</v>
      </c>
      <c r="B2" t="s">
        <v>267</v>
      </c>
      <c r="C2" t="s">
        <v>268</v>
      </c>
      <c r="D2" t="s">
        <v>269</v>
      </c>
    </row>
    <row r="3" spans="1:8">
      <c r="A3" s="54">
        <v>43311</v>
      </c>
      <c r="B3" t="s">
        <v>68</v>
      </c>
      <c r="D3" t="s">
        <v>270</v>
      </c>
      <c r="E3" t="s">
        <v>271</v>
      </c>
      <c r="H3" t="s">
        <v>272</v>
      </c>
    </row>
    <row r="4" spans="1:8">
      <c r="A4" s="54">
        <v>43312</v>
      </c>
      <c r="B4" t="s">
        <v>67</v>
      </c>
      <c r="C4">
        <v>35</v>
      </c>
      <c r="D4" t="s">
        <v>273</v>
      </c>
      <c r="E4" t="s">
        <v>274</v>
      </c>
      <c r="H4" t="s">
        <v>275</v>
      </c>
    </row>
    <row r="5" spans="1:8">
      <c r="A5" s="54">
        <v>43313</v>
      </c>
      <c r="B5" t="s">
        <v>276</v>
      </c>
      <c r="C5">
        <v>40</v>
      </c>
      <c r="D5" t="s">
        <v>277</v>
      </c>
    </row>
    <row r="6" spans="1:8">
      <c r="A6" s="54">
        <v>43314</v>
      </c>
      <c r="B6" t="s">
        <v>46</v>
      </c>
      <c r="C6">
        <v>40</v>
      </c>
      <c r="D6" t="s">
        <v>64</v>
      </c>
      <c r="E6" t="s">
        <v>278</v>
      </c>
      <c r="H6" t="s">
        <v>256</v>
      </c>
    </row>
    <row r="7" spans="1:8">
      <c r="A7" s="54">
        <v>43315</v>
      </c>
      <c r="B7" t="s">
        <v>243</v>
      </c>
      <c r="C7">
        <v>44</v>
      </c>
      <c r="D7" t="s">
        <v>64</v>
      </c>
      <c r="E7" t="s">
        <v>250</v>
      </c>
      <c r="G7" t="s">
        <v>279</v>
      </c>
      <c r="H7" t="s">
        <v>257</v>
      </c>
    </row>
    <row r="8" spans="1:8">
      <c r="A8" s="54">
        <v>43316</v>
      </c>
      <c r="B8" t="s">
        <v>244</v>
      </c>
      <c r="C8">
        <v>43</v>
      </c>
      <c r="D8" t="s">
        <v>64</v>
      </c>
      <c r="E8" t="s">
        <v>251</v>
      </c>
      <c r="H8" t="s">
        <v>258</v>
      </c>
    </row>
    <row r="9" spans="1:8">
      <c r="A9" s="54">
        <v>43317</v>
      </c>
      <c r="B9" t="s">
        <v>245</v>
      </c>
      <c r="C9">
        <v>30</v>
      </c>
      <c r="D9" t="s">
        <v>64</v>
      </c>
      <c r="E9" t="s">
        <v>252</v>
      </c>
      <c r="H9" t="s">
        <v>259</v>
      </c>
    </row>
    <row r="10" spans="1:8">
      <c r="A10" s="54">
        <v>43318</v>
      </c>
      <c r="B10" t="s">
        <v>246</v>
      </c>
      <c r="C10">
        <v>38</v>
      </c>
      <c r="D10" t="s">
        <v>64</v>
      </c>
      <c r="E10" t="s">
        <v>253</v>
      </c>
      <c r="H10" t="s">
        <v>260</v>
      </c>
    </row>
    <row r="11" spans="1:8">
      <c r="A11" s="54">
        <v>43319</v>
      </c>
      <c r="B11" t="s">
        <v>247</v>
      </c>
      <c r="C11">
        <v>20</v>
      </c>
      <c r="D11" t="s">
        <v>64</v>
      </c>
      <c r="E11" t="s">
        <v>254</v>
      </c>
      <c r="H11" t="s">
        <v>261</v>
      </c>
    </row>
    <row r="12" spans="1:8">
      <c r="A12" s="54">
        <v>43320</v>
      </c>
      <c r="B12" t="s">
        <v>248</v>
      </c>
      <c r="C12">
        <v>28</v>
      </c>
      <c r="D12" t="s">
        <v>64</v>
      </c>
      <c r="E12" t="s">
        <v>255</v>
      </c>
      <c r="H12" t="s">
        <v>262</v>
      </c>
    </row>
    <row r="13" spans="1:8">
      <c r="A13" s="54">
        <v>43321</v>
      </c>
      <c r="B13" t="s">
        <v>280</v>
      </c>
      <c r="C13">
        <v>19</v>
      </c>
      <c r="D13" t="s">
        <v>281</v>
      </c>
      <c r="G13" t="s">
        <v>282</v>
      </c>
    </row>
    <row r="14" spans="1:8">
      <c r="A14" s="54">
        <v>43322</v>
      </c>
      <c r="B14" t="s">
        <v>283</v>
      </c>
      <c r="D14" t="s">
        <v>281</v>
      </c>
    </row>
    <row r="15" spans="1:8">
      <c r="A15" s="54">
        <v>43323</v>
      </c>
      <c r="B15" t="s">
        <v>86</v>
      </c>
      <c r="D15" t="s">
        <v>281</v>
      </c>
    </row>
    <row r="16" spans="1:8">
      <c r="A16" s="54">
        <v>43324</v>
      </c>
      <c r="B16" t="s">
        <v>68</v>
      </c>
      <c r="D16" t="s">
        <v>270</v>
      </c>
      <c r="E16" t="s">
        <v>271</v>
      </c>
      <c r="H16" t="s">
        <v>272</v>
      </c>
    </row>
  </sheetData>
  <pageMargins left="0.7" right="0.7" top="0.75" bottom="0.75" header="0.3" footer="0.3"/>
  <pageSetup paperSize="9"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C25"/>
  <sheetViews>
    <sheetView workbookViewId="0">
      <selection activeCell="B11" sqref="B11"/>
    </sheetView>
  </sheetViews>
  <sheetFormatPr baseColWidth="10" defaultRowHeight="14.5"/>
  <cols>
    <col min="2" max="2" width="35.81640625" customWidth="1"/>
  </cols>
  <sheetData>
    <row r="2" spans="2:3">
      <c r="B2" t="s">
        <v>20</v>
      </c>
      <c r="C2">
        <v>2</v>
      </c>
    </row>
    <row r="3" spans="2:3">
      <c r="B3" t="s">
        <v>21</v>
      </c>
      <c r="C3">
        <v>2</v>
      </c>
    </row>
    <row r="4" spans="2:3">
      <c r="B4" t="s">
        <v>22</v>
      </c>
      <c r="C4">
        <v>1</v>
      </c>
    </row>
    <row r="5" spans="2:3">
      <c r="B5" s="52" t="s">
        <v>23</v>
      </c>
      <c r="C5" s="52">
        <f>SUM(C2:C4)</f>
        <v>5</v>
      </c>
    </row>
    <row r="8" spans="2:3">
      <c r="B8" s="52" t="s">
        <v>44</v>
      </c>
    </row>
    <row r="10" spans="2:3">
      <c r="B10" t="s">
        <v>529</v>
      </c>
    </row>
    <row r="11" spans="2:3">
      <c r="B11" t="s">
        <v>64</v>
      </c>
    </row>
    <row r="12" spans="2:3">
      <c r="B12" t="s">
        <v>65</v>
      </c>
    </row>
    <row r="13" spans="2:3">
      <c r="B13" s="34" t="s">
        <v>42</v>
      </c>
    </row>
    <row r="14" spans="2:3">
      <c r="B14" s="34" t="s">
        <v>270</v>
      </c>
    </row>
    <row r="15" spans="2:3">
      <c r="B15" s="34" t="s">
        <v>36</v>
      </c>
    </row>
    <row r="16" spans="2:3">
      <c r="B16" s="34" t="s">
        <v>34</v>
      </c>
    </row>
    <row r="17" spans="2:2">
      <c r="B17" s="34" t="s">
        <v>289</v>
      </c>
    </row>
    <row r="18" spans="2:2">
      <c r="B18" s="34" t="s">
        <v>33</v>
      </c>
    </row>
    <row r="19" spans="2:2">
      <c r="B19" s="34" t="s">
        <v>49</v>
      </c>
    </row>
    <row r="20" spans="2:2">
      <c r="B20" s="34" t="s">
        <v>48</v>
      </c>
    </row>
    <row r="21" spans="2:2">
      <c r="B21" s="34" t="s">
        <v>288</v>
      </c>
    </row>
    <row r="22" spans="2:2">
      <c r="B22" s="34" t="s">
        <v>35</v>
      </c>
    </row>
    <row r="23" spans="2:2">
      <c r="B23" s="34" t="s">
        <v>37</v>
      </c>
    </row>
    <row r="24" spans="2:2">
      <c r="B24" s="34" t="s">
        <v>40</v>
      </c>
    </row>
    <row r="25" spans="2:2">
      <c r="B25" s="34" t="s">
        <v>292</v>
      </c>
    </row>
  </sheetData>
  <sortState ref="B10:C18">
    <sortCondition ref="B10:B18"/>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Parcours</vt:lpstr>
      <vt:lpstr>Gites</vt:lpstr>
      <vt:lpstr>Camping</vt:lpstr>
      <vt:lpstr>Festivals&amp;lieux</vt:lpstr>
      <vt:lpstr>KM</vt:lpstr>
      <vt:lpstr>Magasins cycle</vt:lpstr>
      <vt:lpstr>airB&amp;B</vt:lpstr>
      <vt:lpstr>Param</vt:lpstr>
      <vt:lpstr>Hébergement</vt:lpstr>
      <vt:lpstr>Camping!Impression_des_titres</vt:lpstr>
      <vt:lpstr>Gites!Impression_des_titres</vt:lpstr>
      <vt:lpstr>Nombre_personnes</vt:lpstr>
      <vt:lpstr>Camping!Zone_d_impression</vt:lpstr>
      <vt:lpstr>Gites!Zone_d_impression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aauduteau</dc:creator>
  <cp:lastModifiedBy>aauduteau</cp:lastModifiedBy>
  <dcterms:created xsi:type="dcterms:W3CDTF">2016-06-18T13:31:10Z</dcterms:created>
  <dcterms:modified xsi:type="dcterms:W3CDTF">2018-07-21T19:51:39Z</dcterms:modified>
</cp:coreProperties>
</file>